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945" windowHeight="9000" tabRatio="844" activeTab="2"/>
  </bookViews>
  <sheets>
    <sheet name="Conseils" sheetId="1" r:id="rId1"/>
    <sheet name="Organisation" sheetId="2" r:id="rId2"/>
    <sheet name="Etat de Résultat" sheetId="3" r:id="rId3"/>
    <sheet name="Engagement" sheetId="4" r:id="rId4"/>
    <sheet name="Res" sheetId="5" r:id="rId5"/>
    <sheet name="PE" sheetId="6" r:id="rId6"/>
    <sheet name="Résultat Prix Equipe" sheetId="7" r:id="rId7"/>
    <sheet name="Observations comm." sheetId="8" r:id="rId8"/>
    <sheet name="Class Internet" sheetId="9" r:id="rId9"/>
    <sheet name="Engag" sheetId="10" r:id="rId10"/>
  </sheets>
  <definedNames>
    <definedName name="_xlnm.Print_Titles" localSheetId="8">'Class Internet'!$1:$2</definedName>
    <definedName name="_xlnm.Print_Titles" localSheetId="3">'Engagement'!$1:$2</definedName>
    <definedName name="_xlnm.Print_Titles" localSheetId="4">'Res'!$1:$2</definedName>
    <definedName name="_xlnm.Print_Titles" localSheetId="6">'Résultat Prix Equipe'!$1:$2</definedName>
    <definedName name="_xlnm.Print_Area" localSheetId="9">'Engag'!$C$3:$I$47</definedName>
    <definedName name="_xlnm.Print_Area" localSheetId="3">'Engagement'!$B$1:$G$472</definedName>
    <definedName name="_xlnm.Print_Area" localSheetId="2">'Etat de Résultat'!$C$4:$AD$51</definedName>
    <definedName name="_xlnm.Print_Area" localSheetId="1">'Organisation'!$C$5:$AD$62</definedName>
    <definedName name="_xlnm.Print_Area" localSheetId="5">'PE'!$A$1:$AN$27</definedName>
    <definedName name="_xlnm.Print_Area" localSheetId="4">'Res'!$B$1:$G$453</definedName>
    <definedName name="_xlnm.Print_Area" localSheetId="6">'Résultat Prix Equipe'!$B$1:$O$47</definedName>
  </definedNames>
  <calcPr fullCalcOnLoad="1"/>
</workbook>
</file>

<file path=xl/comments6.xml><?xml version="1.0" encoding="utf-8"?>
<comments xmlns="http://schemas.openxmlformats.org/spreadsheetml/2006/main">
  <authors>
    <author>Christian</author>
  </authors>
  <commentList>
    <comment ref="AM4" authorId="0">
      <text>
        <r>
          <rPr>
            <sz val="9"/>
            <rFont val="Tahoma"/>
            <family val="0"/>
          </rPr>
          <t xml:space="preserve">En cas d'égalité totale, les places à prendre en compte sont affichées dans l'ordre croissant dans les colonnes AO à AT
</t>
        </r>
      </text>
    </comment>
  </commentList>
</comments>
</file>

<file path=xl/comments9.xml><?xml version="1.0" encoding="utf-8"?>
<comments xmlns="http://schemas.openxmlformats.org/spreadsheetml/2006/main">
  <authors>
    <author>Berneau Dominique</author>
  </authors>
  <commentList>
    <comment ref="A9" authorId="0">
      <text>
        <r>
          <rPr>
            <sz val="8"/>
            <rFont val="Tahoma"/>
            <family val="2"/>
          </rPr>
          <t>Ne pas insérer de ligne dans les 5 premiers liaisons avec le journal Ile de France</t>
        </r>
      </text>
    </comment>
  </commentList>
</comments>
</file>

<file path=xl/sharedStrings.xml><?xml version="1.0" encoding="utf-8"?>
<sst xmlns="http://schemas.openxmlformats.org/spreadsheetml/2006/main" count="1327" uniqueCount="158">
  <si>
    <t>FEDERATION   FRANCAISE   DE   CYCLISME</t>
  </si>
  <si>
    <t>252, rue  de Rosny  -  93106   MONTREUIL  Cedex    -    Tél. 01 . 42 . 87 . 00 . 10</t>
  </si>
  <si>
    <t>ECOLE   DE   CYCLISME</t>
  </si>
  <si>
    <t>DROITS</t>
  </si>
  <si>
    <t>D'ORGANISATION</t>
  </si>
  <si>
    <t>Président de l'association, ci-dessus désignée, déclare avoir pris connaissance des Réglements inhérents</t>
  </si>
  <si>
    <t>à la réunion précitée et m'y conformer.</t>
  </si>
  <si>
    <t>A</t>
  </si>
  <si>
    <t>Accord du C.I.F.</t>
  </si>
  <si>
    <t>ETAT  DE  RESULTATS</t>
  </si>
  <si>
    <t>à transmettre dans les 48 heures qui suivent l'épreuve,</t>
  </si>
  <si>
    <t xml:space="preserve">TITRE  DE  L'EPREUVE : </t>
  </si>
  <si>
    <t>COMMISSAIRES</t>
  </si>
  <si>
    <t>NOM</t>
  </si>
  <si>
    <t>CLUB</t>
  </si>
  <si>
    <t>SIGNATURE</t>
  </si>
  <si>
    <t>1 -</t>
  </si>
  <si>
    <t>2 -</t>
  </si>
  <si>
    <t>3 -</t>
  </si>
  <si>
    <t>4 -</t>
  </si>
  <si>
    <t>l'association du coureur doivent être indiqués en entier.</t>
  </si>
  <si>
    <t>Place</t>
  </si>
  <si>
    <t>PRENOM</t>
  </si>
  <si>
    <t>ASSOCIATION</t>
  </si>
  <si>
    <t>PRIX  D'EQUIPE</t>
  </si>
  <si>
    <t>DETAIL POINTS</t>
  </si>
  <si>
    <t>TOTAL POINTS</t>
  </si>
  <si>
    <t>OBSERVATIONS</t>
  </si>
  <si>
    <t>à formuler obligatoirement par un membre licencié du club du coureur concerné</t>
  </si>
  <si>
    <t>Toute observation doit être signée</t>
  </si>
  <si>
    <t>Faire  mention de la réponse faite par les commissaires  sur  place.</t>
  </si>
  <si>
    <t>NOMS - SIGNATURES</t>
  </si>
  <si>
    <t>TABLEAU  DE  CLASSEMENT</t>
  </si>
  <si>
    <t>DATE  :</t>
  </si>
  <si>
    <t>+</t>
  </si>
  <si>
    <t>=</t>
  </si>
  <si>
    <t>N° de   Dossard</t>
  </si>
  <si>
    <t xml:space="preserve"> </t>
  </si>
  <si>
    <t>Dossards  :         de</t>
  </si>
  <si>
    <t>à</t>
  </si>
  <si>
    <t>h</t>
  </si>
  <si>
    <t>Lieu précis  :</t>
  </si>
  <si>
    <t>Engagements au plus tard  :         le</t>
  </si>
  <si>
    <t>Educateur  Responsable  :</t>
  </si>
  <si>
    <t>Adresse  :</t>
  </si>
  <si>
    <t>Téléphone  :</t>
  </si>
  <si>
    <t>ou</t>
  </si>
  <si>
    <t>Je soussigné,</t>
  </si>
  <si>
    <t>ENGAGES :</t>
  </si>
  <si>
    <t>CATEGORIE :</t>
  </si>
  <si>
    <t>PARTANTS :</t>
  </si>
  <si>
    <t>CLASSES :</t>
  </si>
  <si>
    <t xml:space="preserve"> - Cet ETAT DE RESULTAT doit être rempli intégralement, le nom, le prénom usuel, le N° de Club et le nom de</t>
  </si>
  <si>
    <t>COMITE  D'ILE  DE  FRANCE</t>
  </si>
  <si>
    <t>En 3 exemplaires</t>
  </si>
  <si>
    <t xml:space="preserve"> DEMANDE D'ORGANISATION</t>
  </si>
  <si>
    <t>16.5</t>
  </si>
  <si>
    <t>Pré-licenciés</t>
  </si>
  <si>
    <t>Poussins</t>
  </si>
  <si>
    <t>Pupilles</t>
  </si>
  <si>
    <t>Benjamins</t>
  </si>
  <si>
    <t>BMX</t>
  </si>
  <si>
    <t xml:space="preserve">le </t>
  </si>
  <si>
    <r>
      <t>AVIS IMPORTANT</t>
    </r>
    <r>
      <rPr>
        <sz val="10"/>
        <rFont val="Book Antiqua"/>
        <family val="1"/>
      </rPr>
      <t xml:space="preserve">  :</t>
    </r>
  </si>
  <si>
    <t xml:space="preserve"> - Commissaires : ne pas omettre de signer </t>
  </si>
  <si>
    <t>DEPARTEMENT</t>
  </si>
  <si>
    <t>VILLE</t>
  </si>
  <si>
    <t>CHOIX  DES  CATEGORIES</t>
  </si>
  <si>
    <t>(1)</t>
  </si>
  <si>
    <t>E mail  :</t>
  </si>
  <si>
    <r>
      <t xml:space="preserve">EPREUVE </t>
    </r>
    <r>
      <rPr>
        <b/>
        <sz val="10"/>
        <rFont val="Arial"/>
        <family val="0"/>
      </rPr>
      <t xml:space="preserve">  :</t>
    </r>
  </si>
  <si>
    <t>ASSOCIATION ORGANISATRICE  :</t>
  </si>
  <si>
    <t>PRELICENCIES</t>
  </si>
  <si>
    <t>POUSSINS 1</t>
  </si>
  <si>
    <t>POUSSINS 2</t>
  </si>
  <si>
    <t>PUPILLES 1</t>
  </si>
  <si>
    <t>PUPILLES 2</t>
  </si>
  <si>
    <t>BENJAMINS 1</t>
  </si>
  <si>
    <t>BENJAMINS 2</t>
  </si>
  <si>
    <t>MINIMES 1</t>
  </si>
  <si>
    <t>MINIMES 2</t>
  </si>
  <si>
    <t>LISTE  D'ENGAGEMENT ECOLE DE CYCLISME</t>
  </si>
  <si>
    <t>N° DU CLUB</t>
  </si>
  <si>
    <t>CACHET DU CLUB OU SIGNATURE DU RESPONSABLE SI ENVOI PAR COURRIER</t>
  </si>
  <si>
    <t>RESPONSABLE :</t>
  </si>
  <si>
    <t>TELEPHONE :</t>
  </si>
  <si>
    <t>DATE DE L'EPREUVE</t>
  </si>
  <si>
    <t>NATURE DE L'EPREUVE</t>
  </si>
  <si>
    <t>LIEU DE L EPREUVE</t>
  </si>
  <si>
    <t>CLUB ORGANISATEUR</t>
  </si>
  <si>
    <t>CATEG. (1)</t>
  </si>
  <si>
    <t>ANNEE NAIS.</t>
  </si>
  <si>
    <r>
      <t xml:space="preserve">ASSOCIATION </t>
    </r>
    <r>
      <rPr>
        <b/>
        <sz val="6"/>
        <rFont val="Arial"/>
        <family val="2"/>
      </rPr>
      <t>(2)</t>
    </r>
  </si>
  <si>
    <t>(1) : POU1, FPOU1, POU2, FPOU2, PUP1, etc…</t>
  </si>
  <si>
    <t>(2) : NE RIEN INSCRIRE DANS CES COLONNES ( les cases se complètent automatiquement )</t>
  </si>
  <si>
    <t>Visa &amp; Cachet Organisateur</t>
  </si>
  <si>
    <t>PRIX D EQUIPE</t>
  </si>
  <si>
    <t>PREL</t>
  </si>
  <si>
    <t>TOTAL</t>
  </si>
  <si>
    <t>PLACE</t>
  </si>
  <si>
    <t>TOTAL POUSSINS</t>
  </si>
  <si>
    <t>TOTAL PUPILLES</t>
  </si>
  <si>
    <t>TOTAL BENJAMINS</t>
  </si>
  <si>
    <t>TOTAL MINIMES</t>
  </si>
  <si>
    <t>ENGAGEMENTS</t>
  </si>
  <si>
    <t>Minimes</t>
  </si>
  <si>
    <t>Prélicenciés</t>
  </si>
  <si>
    <t>CATEGORIES :</t>
  </si>
  <si>
    <t xml:space="preserve"> ( Porter "X" à côté de la catégorie concernée )</t>
  </si>
  <si>
    <t>Club (s) organisateur (s)  :</t>
  </si>
  <si>
    <r>
      <t xml:space="preserve">TITRE  DE  L'EPREUVE </t>
    </r>
    <r>
      <rPr>
        <b/>
        <vertAlign val="superscript"/>
        <sz val="8"/>
        <rFont val="Arial"/>
        <family val="2"/>
      </rPr>
      <t>(1)</t>
    </r>
    <r>
      <rPr>
        <b/>
        <sz val="10"/>
        <rFont val="Arial"/>
        <family val="0"/>
      </rPr>
      <t xml:space="preserve"> : </t>
    </r>
  </si>
  <si>
    <r>
      <t xml:space="preserve">EPREUVE </t>
    </r>
    <r>
      <rPr>
        <b/>
        <vertAlign val="superscript"/>
        <sz val="10"/>
        <rFont val="Arial"/>
        <family val="2"/>
      </rPr>
      <t>(2)</t>
    </r>
    <r>
      <rPr>
        <b/>
        <sz val="10"/>
        <rFont val="Arial"/>
        <family val="0"/>
      </rPr>
      <t xml:space="preserve">  :</t>
    </r>
  </si>
  <si>
    <t>Titre des Epreuves :</t>
  </si>
  <si>
    <t xml:space="preserve">AIGLONS (xème épreuve), Aiglons Régionaux ; Championnat Départemental ; </t>
  </si>
  <si>
    <t>VTT : Trial ; X. Country ; Slalom ; Descente ; Orientation ;</t>
  </si>
  <si>
    <t>Roues de Bronze ; Roues d'Argent; Roues d'or</t>
  </si>
  <si>
    <t>(2)</t>
  </si>
  <si>
    <t xml:space="preserve"> Epreuves :</t>
  </si>
  <si>
    <t>Jeux ; Vitesse ; Route ; Cyclo-Cross; Piste aménagée; Piste</t>
  </si>
  <si>
    <t>pour HOMOLOGATION à la Commission des Jeunes du C.I.F.</t>
  </si>
  <si>
    <t xml:space="preserve">Trophée Régional, TDJV, TRJV, </t>
  </si>
  <si>
    <t>etc..</t>
  </si>
  <si>
    <t>Prés.</t>
  </si>
  <si>
    <t>N° LICENCE</t>
  </si>
  <si>
    <t>4E
VALEUR</t>
  </si>
  <si>
    <t>1ère</t>
  </si>
  <si>
    <t>3e</t>
  </si>
  <si>
    <t>2e</t>
  </si>
  <si>
    <t/>
  </si>
  <si>
    <t>Ce programme peut être utilisé, que les catégories soient séparées ou non par âges. 
On peut insérer des lignes, mais ce n'est pas conseillé, en raison des macros.</t>
  </si>
  <si>
    <t>Feuillet PE :
Le Prix d'équipe est calculé automatiquement, que l'épreuve soit séparé par âges ou non. Il suffit, pour en avoir le résultat, de cliquer sur la macro "CLASSEMENT" en haut de la page PE.</t>
  </si>
  <si>
    <t>Feuillet Engagement :
Saisir les noms des clubs de façon strictement identique pour toutes les catégories (attention aux engagements sur place).
Lorsque les engagements sont terminés, cliquer sur les 2 macros concernant le Prix d'Equipe (Clubs au PE, Pas au PE) pour vérifier qu'il n'y ait pas un club qui figure de 2 façons différentes. Si c'est le cas, chercher l'anomalie sur les listes des engagés, et rectifier, puis cliquer de nouveau sur les 2 macros.
Bien cocher les partants ("X" dans la colonne présents)</t>
  </si>
  <si>
    <t>POU 1</t>
  </si>
  <si>
    <t>POU 2</t>
  </si>
  <si>
    <t>PUP 1</t>
  </si>
  <si>
    <t>PUP 2</t>
  </si>
  <si>
    <t>BENJ 1</t>
  </si>
  <si>
    <t>BENJ 2</t>
  </si>
  <si>
    <t>MIN 1</t>
  </si>
  <si>
    <t>MIN 2</t>
  </si>
  <si>
    <t>NE PAS MODIFIER LES CELLULES</t>
  </si>
  <si>
    <t>pteval min</t>
  </si>
  <si>
    <t>pteval 2 min</t>
  </si>
  <si>
    <t>pteval benj</t>
  </si>
  <si>
    <t>pteval 2 benj</t>
  </si>
  <si>
    <t>pteval pup</t>
  </si>
  <si>
    <t>pteval 2 pup</t>
  </si>
  <si>
    <t>pteval 1 pou</t>
  </si>
  <si>
    <t>pteval 2 pou</t>
  </si>
  <si>
    <t>pteval 1 prel</t>
  </si>
  <si>
    <t>pteval 2 prel</t>
  </si>
  <si>
    <t>5E
VALEUR</t>
  </si>
  <si>
    <t>6E
VALEUR</t>
  </si>
  <si>
    <t>1E
VALEUR</t>
  </si>
  <si>
    <t>2E
VALEUR</t>
  </si>
  <si>
    <t>3E
VALEUR</t>
  </si>
  <si>
    <t>Voir tarif en cours</t>
  </si>
  <si>
    <t>ou par email à cdague@sfr.fr</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</si>
</sst>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1\2&quot; &quot;##&quot; &quot;###&quot; &quot;###"/>
    <numFmt numFmtId="173" formatCode="d\ mmmm\ yyyy"/>
    <numFmt numFmtId="174" formatCode="0.0"/>
    <numFmt numFmtId="175" formatCode="#,##0.0"/>
    <numFmt numFmtId="176" formatCode="##&quot; &quot;##&quot; &quot;###&quot; &quot;###"/>
    <numFmt numFmtId="177" formatCode="000"/>
    <numFmt numFmtId="178" formatCode="##&quot; &quot;###"/>
    <numFmt numFmtId="179" formatCode="#,##0.00\ [$€-1];[Red]\-#,##0.00\ [$€-1]"/>
    <numFmt numFmtId="180" formatCode="0#&quot; &quot;##&quot; &quot;##&quot; &quot;##&quot; &quot;##"/>
    <numFmt numFmtId="181" formatCode="_-* #,##0.00\ [$€]_-;\-* #,##0.00\ [$€]_-;_-* &quot;-&quot;??\ [$€]_-;_-@_-"/>
    <numFmt numFmtId="182" formatCode="[$-40C]dddd\ d\ mmmm\ yyyy"/>
    <numFmt numFmtId="183" formatCode="[$-40C]d\-mmm;@"/>
    <numFmt numFmtId="184" formatCode="[$-40C]mmm\-yy;@"/>
    <numFmt numFmtId="185" formatCode="[$-40C]d\-mmm\-yy;@"/>
    <numFmt numFmtId="186" formatCode="&quot;Vrai&quot;;&quot;Vrai&quot;;&quot;Faux&quot;"/>
    <numFmt numFmtId="187" formatCode="&quot;Actif&quot;;&quot;Actif&quot;;&quot;Inactif&quot;"/>
    <numFmt numFmtId="188" formatCode="00000"/>
    <numFmt numFmtId="189" formatCode="0.000"/>
    <numFmt numFmtId="190" formatCode="##\ ###"/>
    <numFmt numFmtId="191" formatCode="000,000"/>
  </numFmts>
  <fonts count="80">
    <font>
      <sz val="10"/>
      <name val="Arial"/>
      <family val="0"/>
    </font>
    <font>
      <b/>
      <sz val="10"/>
      <name val="Arial"/>
      <family val="0"/>
    </font>
    <font>
      <i/>
      <sz val="10"/>
      <name val="Arial"/>
      <family val="0"/>
    </font>
    <font>
      <b/>
      <i/>
      <sz val="10"/>
      <name val="Arial"/>
      <family val="0"/>
    </font>
    <font>
      <i/>
      <sz val="12"/>
      <name val="Arial"/>
      <family val="2"/>
    </font>
    <font>
      <b/>
      <sz val="20"/>
      <name val="Arial"/>
      <family val="2"/>
    </font>
    <font>
      <b/>
      <sz val="26"/>
      <name val="Arial"/>
      <family val="0"/>
    </font>
    <font>
      <b/>
      <sz val="16"/>
      <name val="Arial"/>
      <family val="2"/>
    </font>
    <font>
      <b/>
      <sz val="12"/>
      <name val="Arial"/>
      <family val="2"/>
    </font>
    <font>
      <b/>
      <sz val="14"/>
      <name val="Arial"/>
      <family val="2"/>
    </font>
    <font>
      <sz val="8"/>
      <name val="Arial"/>
      <family val="2"/>
    </font>
    <font>
      <b/>
      <sz val="28"/>
      <name val="Arial"/>
      <family val="2"/>
    </font>
    <font>
      <b/>
      <sz val="22"/>
      <name val="Arial"/>
      <family val="2"/>
    </font>
    <font>
      <b/>
      <sz val="10"/>
      <name val="Book Antiqua"/>
      <family val="1"/>
    </font>
    <font>
      <b/>
      <sz val="12"/>
      <name val="Book Antiqua"/>
      <family val="1"/>
    </font>
    <font>
      <vertAlign val="subscript"/>
      <sz val="9"/>
      <name val="Arial"/>
      <family val="2"/>
    </font>
    <font>
      <sz val="10"/>
      <name val="Book Antiqua"/>
      <family val="1"/>
    </font>
    <font>
      <b/>
      <sz val="14"/>
      <name val="Book Antiqua"/>
      <family val="1"/>
    </font>
    <font>
      <b/>
      <sz val="12"/>
      <color indexed="10"/>
      <name val="Arial"/>
      <family val="2"/>
    </font>
    <font>
      <b/>
      <sz val="10"/>
      <color indexed="10"/>
      <name val="Arial"/>
      <family val="2"/>
    </font>
    <font>
      <i/>
      <sz val="10"/>
      <name val="Book Antiqua"/>
      <family val="1"/>
    </font>
    <font>
      <b/>
      <sz val="8"/>
      <name val="Arial"/>
      <family val="2"/>
    </font>
    <font>
      <sz val="14"/>
      <name val="Arial"/>
      <family val="2"/>
    </font>
    <font>
      <b/>
      <i/>
      <sz val="12"/>
      <name val="Arial"/>
      <family val="2"/>
    </font>
    <font>
      <sz val="10"/>
      <color indexed="10"/>
      <name val="Arial"/>
      <family val="2"/>
    </font>
    <font>
      <i/>
      <sz val="8"/>
      <name val="Arial"/>
      <family val="2"/>
    </font>
    <font>
      <u val="single"/>
      <sz val="10"/>
      <name val="Book Antiqua"/>
      <family val="1"/>
    </font>
    <font>
      <sz val="12"/>
      <name val="Arial"/>
      <family val="2"/>
    </font>
    <font>
      <sz val="12"/>
      <color indexed="10"/>
      <name val="Arial"/>
      <family val="2"/>
    </font>
    <font>
      <b/>
      <vertAlign val="superscript"/>
      <sz val="10"/>
      <name val="Arial"/>
      <family val="2"/>
    </font>
    <font>
      <vertAlign val="superscript"/>
      <sz val="10"/>
      <name val="Arial"/>
      <family val="2"/>
    </font>
    <font>
      <b/>
      <sz val="9"/>
      <name val="Arial"/>
      <family val="2"/>
    </font>
    <font>
      <sz val="9"/>
      <name val="Arial"/>
      <family val="0"/>
    </font>
    <font>
      <sz val="9"/>
      <color indexed="12"/>
      <name val="Arial"/>
      <family val="2"/>
    </font>
    <font>
      <sz val="9"/>
      <name val="Book Antiqua"/>
      <family val="1"/>
    </font>
    <font>
      <vertAlign val="subscript"/>
      <sz val="22"/>
      <name val="Arial"/>
      <family val="2"/>
    </font>
    <font>
      <sz val="22"/>
      <name val="Arial"/>
      <family val="2"/>
    </font>
    <font>
      <b/>
      <sz val="9"/>
      <color indexed="10"/>
      <name val="Arial"/>
      <family val="2"/>
    </font>
    <font>
      <sz val="8"/>
      <name val="Tahoma"/>
      <family val="2"/>
    </font>
    <font>
      <b/>
      <sz val="9"/>
      <name val="Book Antiqua"/>
      <family val="1"/>
    </font>
    <font>
      <sz val="7"/>
      <name val="Arial"/>
      <family val="0"/>
    </font>
    <font>
      <vertAlign val="subscript"/>
      <sz val="10"/>
      <name val="Arial"/>
      <family val="2"/>
    </font>
    <font>
      <b/>
      <sz val="6"/>
      <name val="Arial"/>
      <family val="2"/>
    </font>
    <font>
      <u val="single"/>
      <sz val="7.5"/>
      <color indexed="12"/>
      <name val="Arial"/>
      <family val="0"/>
    </font>
    <font>
      <u val="single"/>
      <sz val="7.5"/>
      <color indexed="36"/>
      <name val="Arial"/>
      <family val="0"/>
    </font>
    <font>
      <b/>
      <i/>
      <sz val="11"/>
      <name val="Arial"/>
      <family val="2"/>
    </font>
    <font>
      <b/>
      <vertAlign val="superscript"/>
      <sz val="8"/>
      <name val="Arial"/>
      <family val="2"/>
    </font>
    <font>
      <sz val="11"/>
      <name val="Book Antiqua"/>
      <family val="1"/>
    </font>
    <font>
      <sz val="11"/>
      <name val="Arial"/>
      <family val="0"/>
    </font>
    <font>
      <b/>
      <sz val="11"/>
      <name val="Book Antiqua"/>
      <family val="1"/>
    </font>
    <font>
      <sz val="11"/>
      <color indexed="9"/>
      <name val="Calibri"/>
      <family val="2"/>
    </font>
    <font>
      <sz val="11"/>
      <color indexed="8"/>
      <name val="Calibri"/>
      <family val="2"/>
    </font>
    <font>
      <sz val="11"/>
      <color indexed="10"/>
      <name val="Calibri"/>
      <family val="2"/>
    </font>
    <font>
      <b/>
      <sz val="11"/>
      <color indexed="53"/>
      <name val="Calibri"/>
      <family val="2"/>
    </font>
    <font>
      <sz val="11"/>
      <color indexed="53"/>
      <name val="Calibri"/>
      <family val="2"/>
    </font>
    <font>
      <b/>
      <sz val="11"/>
      <color indexed="8"/>
      <name val="Calibri"/>
      <family val="2"/>
    </font>
    <font>
      <sz val="11"/>
      <color indexed="62"/>
      <name val="Calibri"/>
      <family val="2"/>
    </font>
    <font>
      <sz val="11"/>
      <color indexed="16"/>
      <name val="Calibri"/>
      <family val="2"/>
    </font>
    <font>
      <sz val="11"/>
      <color indexed="60"/>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9"/>
      <color indexed="10"/>
      <name val="Arial"/>
      <family val="2"/>
    </font>
    <font>
      <sz val="11"/>
      <color indexed="8"/>
      <name val="Arial"/>
      <family val="2"/>
    </font>
    <font>
      <sz val="9"/>
      <color indexed="8"/>
      <name val="Arial"/>
      <family val="2"/>
    </font>
    <font>
      <b/>
      <sz val="7"/>
      <name val="Arial"/>
      <family val="2"/>
    </font>
    <font>
      <b/>
      <sz val="10"/>
      <color indexed="12"/>
      <name val="Arial"/>
      <family val="2"/>
    </font>
    <font>
      <sz val="10"/>
      <color indexed="12"/>
      <name val="Arial"/>
      <family val="2"/>
    </font>
    <font>
      <sz val="9"/>
      <name val="Tahoma"/>
      <family val="0"/>
    </font>
    <font>
      <i/>
      <sz val="11"/>
      <color indexed="23"/>
      <name val="Calibri"/>
      <family val="2"/>
    </font>
    <font>
      <b/>
      <sz val="18"/>
      <color indexed="56"/>
      <name val="Cambria"/>
      <family val="2"/>
    </font>
    <font>
      <b/>
      <sz val="9"/>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s>
  <borders count="6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style="medium"/>
      <right style="medium"/>
      <top style="medium"/>
      <bottom style="mediu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color indexed="63"/>
      </left>
      <right>
        <color indexed="63"/>
      </right>
      <top style="hair"/>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hair"/>
      <bottom style="thin">
        <color indexed="8"/>
      </bottom>
    </border>
    <border>
      <left style="thin"/>
      <right style="medium"/>
      <top style="medium"/>
      <bottom style="medium"/>
    </border>
    <border>
      <left>
        <color indexed="63"/>
      </left>
      <right style="thin">
        <color indexed="8"/>
      </right>
      <top style="thin">
        <color indexed="8"/>
      </top>
      <bottom style="thin">
        <color indexed="8"/>
      </bottom>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color indexed="8"/>
      </top>
      <bottom style="thin">
        <color indexed="8"/>
      </bottom>
    </border>
    <border>
      <left>
        <color indexed="63"/>
      </left>
      <right style="medium"/>
      <top style="medium"/>
      <bottom style="medium"/>
    </border>
    <border>
      <left>
        <color indexed="63"/>
      </left>
      <right style="thin"/>
      <top style="medium"/>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50" fillId="2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24" borderId="0" applyNumberFormat="0" applyBorder="0" applyAlignment="0" applyProtection="0"/>
    <xf numFmtId="0" fontId="51" fillId="27"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0" fillId="25" borderId="0" applyNumberFormat="0" applyBorder="0" applyAlignment="0" applyProtection="0"/>
    <xf numFmtId="0" fontId="50" fillId="28" borderId="0" applyNumberFormat="0" applyBorder="0" applyAlignment="0" applyProtection="0"/>
    <xf numFmtId="0" fontId="51" fillId="29" borderId="0" applyNumberFormat="0" applyBorder="0" applyAlignment="0" applyProtection="0"/>
    <xf numFmtId="0" fontId="51" fillId="21" borderId="0" applyNumberFormat="0" applyBorder="0" applyAlignment="0" applyProtection="0"/>
    <xf numFmtId="0" fontId="50" fillId="22" borderId="0" applyNumberFormat="0" applyBorder="0" applyAlignment="0" applyProtection="0"/>
    <xf numFmtId="0" fontId="50" fillId="30" borderId="0" applyNumberFormat="0" applyBorder="0" applyAlignment="0" applyProtection="0"/>
    <xf numFmtId="0" fontId="51" fillId="24" borderId="0" applyNumberFormat="0" applyBorder="0" applyAlignment="0" applyProtection="0"/>
    <xf numFmtId="0" fontId="51" fillId="31" borderId="0" applyNumberFormat="0" applyBorder="0" applyAlignment="0" applyProtection="0"/>
    <xf numFmtId="0" fontId="50" fillId="31" borderId="0" applyNumberFormat="0" applyBorder="0" applyAlignment="0" applyProtection="0"/>
    <xf numFmtId="0" fontId="52" fillId="0" borderId="0" applyNumberFormat="0" applyFill="0" applyBorder="0" applyAlignment="0" applyProtection="0"/>
    <xf numFmtId="0" fontId="53" fillId="32" borderId="1" applyNumberFormat="0" applyAlignment="0" applyProtection="0"/>
    <xf numFmtId="0" fontId="54" fillId="0" borderId="2" applyNumberFormat="0" applyFill="0" applyAlignment="0" applyProtection="0"/>
    <xf numFmtId="0" fontId="0" fillId="24" borderId="3" applyNumberFormat="0" applyFont="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6" fillId="31" borderId="1" applyNumberFormat="0" applyAlignment="0" applyProtection="0"/>
    <xf numFmtId="181" fontId="0" fillId="0" borderId="0" applyFont="0" applyFill="0" applyBorder="0" applyAlignment="0" applyProtection="0"/>
    <xf numFmtId="0" fontId="57" fillId="36"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37" borderId="0" applyNumberFormat="0" applyBorder="0" applyAlignment="0" applyProtection="0"/>
    <xf numFmtId="9" fontId="0" fillId="0" borderId="0" applyFont="0" applyFill="0" applyBorder="0" applyAlignment="0" applyProtection="0"/>
    <xf numFmtId="0" fontId="59" fillId="27" borderId="0" applyNumberFormat="0" applyBorder="0" applyAlignment="0" applyProtection="0"/>
    <xf numFmtId="0" fontId="60" fillId="32" borderId="4"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55" fillId="0" borderId="8" applyNumberFormat="0" applyFill="0" applyAlignment="0" applyProtection="0"/>
    <xf numFmtId="0" fontId="65" fillId="26" borderId="9" applyNumberFormat="0" applyAlignment="0" applyProtection="0"/>
  </cellStyleXfs>
  <cellXfs count="395">
    <xf numFmtId="0" fontId="0" fillId="0" borderId="0" xfId="0" applyAlignment="1">
      <alignment/>
    </xf>
    <xf numFmtId="0" fontId="0" fillId="0" borderId="0" xfId="0"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1" fillId="0" borderId="0" xfId="0" applyFont="1" applyAlignment="1">
      <alignment/>
    </xf>
    <xf numFmtId="0" fontId="1" fillId="0" borderId="0" xfId="0" applyFont="1" applyAlignment="1">
      <alignment horizontal="centerContinuous"/>
    </xf>
    <xf numFmtId="0" fontId="6" fillId="0" borderId="0" xfId="0" applyFont="1" applyAlignment="1">
      <alignment horizontal="centerContinuous"/>
    </xf>
    <xf numFmtId="0" fontId="5" fillId="0" borderId="0" xfId="0" applyFont="1" applyAlignment="1">
      <alignment horizontal="left"/>
    </xf>
    <xf numFmtId="0" fontId="0" fillId="0" borderId="0" xfId="0" applyAlignment="1">
      <alignment horizontal="right"/>
    </xf>
    <xf numFmtId="0" fontId="0" fillId="0" borderId="10" xfId="0" applyBorder="1" applyAlignment="1">
      <alignment/>
    </xf>
    <xf numFmtId="0" fontId="0" fillId="0" borderId="0" xfId="0" applyAlignment="1">
      <alignment horizontal="left"/>
    </xf>
    <xf numFmtId="0" fontId="0" fillId="0" borderId="0" xfId="0" applyAlignment="1">
      <alignment horizontal="center"/>
    </xf>
    <xf numFmtId="0" fontId="0" fillId="0" borderId="0" xfId="0" applyBorder="1" applyAlignment="1">
      <alignment horizontal="centerContinuous"/>
    </xf>
    <xf numFmtId="0" fontId="0" fillId="0" borderId="0" xfId="0" applyBorder="1" applyAlignment="1">
      <alignment horizontal="center"/>
    </xf>
    <xf numFmtId="0" fontId="0" fillId="0" borderId="0" xfId="0" applyBorder="1" applyAlignment="1">
      <alignment/>
    </xf>
    <xf numFmtId="0" fontId="0" fillId="0" borderId="0" xfId="0" applyAlignment="1">
      <alignment/>
    </xf>
    <xf numFmtId="0" fontId="0" fillId="0" borderId="0" xfId="0" applyBorder="1" applyAlignment="1">
      <alignment horizontal="left"/>
    </xf>
    <xf numFmtId="0" fontId="1" fillId="0" borderId="0" xfId="0" applyFont="1" applyAlignment="1">
      <alignment horizontal="center"/>
    </xf>
    <xf numFmtId="0" fontId="9" fillId="0" borderId="0" xfId="0" applyFont="1" applyBorder="1" applyAlignment="1">
      <alignment horizontal="centerContinuous"/>
    </xf>
    <xf numFmtId="0" fontId="10" fillId="0" borderId="0" xfId="0" applyFont="1" applyAlignment="1">
      <alignment/>
    </xf>
    <xf numFmtId="0" fontId="11" fillId="0" borderId="0" xfId="0" applyFont="1" applyAlignment="1">
      <alignment horizontal="left"/>
    </xf>
    <xf numFmtId="0" fontId="12" fillId="0" borderId="0" xfId="0" applyFont="1" applyAlignment="1">
      <alignment horizontal="left"/>
    </xf>
    <xf numFmtId="0" fontId="15" fillId="0" borderId="0" xfId="0" applyFont="1" applyAlignment="1">
      <alignment horizontal="center"/>
    </xf>
    <xf numFmtId="0" fontId="0" fillId="0" borderId="0" xfId="0" applyAlignment="1">
      <alignment horizontal="center" vertical="center"/>
    </xf>
    <xf numFmtId="0" fontId="16" fillId="0" borderId="0" xfId="0" applyFont="1" applyAlignment="1">
      <alignment/>
    </xf>
    <xf numFmtId="0" fontId="10" fillId="0" borderId="0" xfId="0" applyFont="1" applyAlignment="1">
      <alignment horizontal="center" vertical="center"/>
    </xf>
    <xf numFmtId="0" fontId="21" fillId="0" borderId="0" xfId="0" applyFont="1" applyAlignment="1">
      <alignment horizontal="center" vertical="center"/>
    </xf>
    <xf numFmtId="0" fontId="1" fillId="0" borderId="0" xfId="0" applyFont="1" applyAlignment="1">
      <alignment/>
    </xf>
    <xf numFmtId="0" fontId="5" fillId="0" borderId="0" xfId="0" applyFont="1" applyAlignment="1">
      <alignment horizontal="center"/>
    </xf>
    <xf numFmtId="0" fontId="9" fillId="0" borderId="0" xfId="0" applyFont="1" applyBorder="1" applyAlignment="1">
      <alignment horizontal="center"/>
    </xf>
    <xf numFmtId="0" fontId="22" fillId="0" borderId="0" xfId="0" applyFont="1" applyAlignment="1">
      <alignment horizontal="center"/>
    </xf>
    <xf numFmtId="0" fontId="22" fillId="0" borderId="0" xfId="0" applyFont="1" applyAlignment="1">
      <alignment/>
    </xf>
    <xf numFmtId="0" fontId="17" fillId="0" borderId="0" xfId="0" applyFont="1" applyBorder="1" applyAlignment="1">
      <alignment horizontal="center" vertical="center"/>
    </xf>
    <xf numFmtId="0" fontId="1" fillId="0" borderId="0" xfId="0" applyFont="1" applyBorder="1" applyAlignment="1">
      <alignment horizontal="center"/>
    </xf>
    <xf numFmtId="0" fontId="0" fillId="0" borderId="0" xfId="0" applyAlignment="1">
      <alignment horizontal="left" indent="2"/>
    </xf>
    <xf numFmtId="0" fontId="23" fillId="0" borderId="0" xfId="0" applyFont="1" applyAlignment="1">
      <alignment horizontal="right" vertical="center"/>
    </xf>
    <xf numFmtId="0" fontId="0" fillId="0" borderId="0" xfId="0" applyBorder="1" applyAlignment="1">
      <alignment horizontal="right"/>
    </xf>
    <xf numFmtId="0" fontId="4" fillId="0" borderId="0" xfId="0" applyFont="1" applyAlignment="1">
      <alignment horizontal="center"/>
    </xf>
    <xf numFmtId="0" fontId="1" fillId="0" borderId="0" xfId="0" applyFont="1" applyBorder="1" applyAlignment="1">
      <alignment horizontal="center" vertical="center"/>
    </xf>
    <xf numFmtId="0" fontId="1" fillId="0" borderId="11" xfId="0" applyFont="1" applyBorder="1" applyAlignment="1">
      <alignment horizontal="center"/>
    </xf>
    <xf numFmtId="0" fontId="1" fillId="0" borderId="0" xfId="0" applyFont="1" applyBorder="1" applyAlignment="1">
      <alignment horizontal="left" vertical="center" indent="4"/>
    </xf>
    <xf numFmtId="0" fontId="16" fillId="0" borderId="0" xfId="0" applyFont="1" applyAlignment="1">
      <alignment horizontal="center"/>
    </xf>
    <xf numFmtId="0" fontId="1" fillId="0" borderId="0" xfId="0" applyFont="1" applyAlignment="1">
      <alignment horizontal="left" vertical="center" indent="4"/>
    </xf>
    <xf numFmtId="0" fontId="1" fillId="0" borderId="0" xfId="0" applyFont="1" applyAlignment="1">
      <alignment horizontal="center" vertical="center"/>
    </xf>
    <xf numFmtId="0" fontId="8" fillId="0" borderId="0" xfId="0" applyFont="1" applyAlignment="1">
      <alignment horizontal="left" vertical="center" indent="3"/>
    </xf>
    <xf numFmtId="0" fontId="22" fillId="0" borderId="0" xfId="0" applyFont="1" applyBorder="1" applyAlignment="1">
      <alignment horizontal="center"/>
    </xf>
    <xf numFmtId="0" fontId="9" fillId="0" borderId="0" xfId="0" applyFont="1" applyBorder="1" applyAlignment="1">
      <alignment horizontal="center" vertical="center"/>
    </xf>
    <xf numFmtId="0" fontId="7" fillId="0" borderId="11" xfId="0" applyFont="1" applyBorder="1" applyAlignment="1">
      <alignment horizontal="center" vertical="center"/>
    </xf>
    <xf numFmtId="0" fontId="23" fillId="0" borderId="0" xfId="0" applyFont="1" applyAlignment="1">
      <alignment horizontal="center" vertical="center"/>
    </xf>
    <xf numFmtId="0" fontId="16" fillId="0" borderId="0" xfId="0" applyFont="1" applyAlignment="1">
      <alignment/>
    </xf>
    <xf numFmtId="0" fontId="13" fillId="0" borderId="0" xfId="0" applyFont="1" applyBorder="1" applyAlignment="1">
      <alignment horizontal="left"/>
    </xf>
    <xf numFmtId="0" fontId="10" fillId="0" borderId="0" xfId="0" applyFont="1" applyAlignment="1">
      <alignment horizontal="center"/>
    </xf>
    <xf numFmtId="0" fontId="1" fillId="0" borderId="0" xfId="0" applyFont="1" applyAlignment="1">
      <alignment horizontal="left" vertical="center"/>
    </xf>
    <xf numFmtId="0" fontId="13" fillId="0" borderId="0" xfId="0" applyFont="1" applyBorder="1" applyAlignment="1">
      <alignment horizontal="center"/>
    </xf>
    <xf numFmtId="0" fontId="13" fillId="0" borderId="0" xfId="0" applyFont="1" applyAlignment="1">
      <alignment horizontal="left"/>
    </xf>
    <xf numFmtId="0" fontId="16" fillId="0" borderId="0" xfId="0" applyFont="1" applyAlignment="1">
      <alignment horizontal="left"/>
    </xf>
    <xf numFmtId="0" fontId="0" fillId="0" borderId="0" xfId="0" applyBorder="1" applyAlignment="1">
      <alignment/>
    </xf>
    <xf numFmtId="0" fontId="20"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xf>
    <xf numFmtId="0" fontId="16" fillId="0" borderId="0" xfId="0" applyFont="1" applyBorder="1" applyAlignment="1">
      <alignment horizontal="left"/>
    </xf>
    <xf numFmtId="0" fontId="10" fillId="0" borderId="0" xfId="0" applyFont="1" applyAlignment="1">
      <alignment horizontal="right"/>
    </xf>
    <xf numFmtId="0" fontId="25" fillId="0" borderId="0" xfId="0" applyFont="1" applyAlignment="1">
      <alignment horizontal="center"/>
    </xf>
    <xf numFmtId="0" fontId="10" fillId="0" borderId="0" xfId="0" applyFont="1" applyBorder="1" applyAlignment="1">
      <alignment horizontal="center"/>
    </xf>
    <xf numFmtId="0" fontId="1" fillId="0" borderId="0" xfId="0" applyFont="1" applyBorder="1" applyAlignment="1">
      <alignment horizontal="left" vertical="center"/>
    </xf>
    <xf numFmtId="0" fontId="0" fillId="0" borderId="0" xfId="0" applyAlignment="1">
      <alignment vertical="center"/>
    </xf>
    <xf numFmtId="0" fontId="8" fillId="0" borderId="0" xfId="0" applyFont="1" applyAlignment="1">
      <alignment horizontal="left" vertical="center"/>
    </xf>
    <xf numFmtId="0" fontId="0" fillId="0" borderId="10" xfId="0" applyBorder="1" applyAlignment="1">
      <alignment horizontal="left"/>
    </xf>
    <xf numFmtId="0" fontId="0" fillId="0" borderId="12" xfId="0" applyBorder="1" applyAlignment="1">
      <alignment/>
    </xf>
    <xf numFmtId="0" fontId="1" fillId="0" borderId="0" xfId="0" applyFont="1" applyBorder="1" applyAlignment="1">
      <alignment horizontal="center"/>
    </xf>
    <xf numFmtId="0" fontId="26" fillId="0" borderId="0" xfId="0" applyFont="1" applyAlignment="1">
      <alignment horizontal="left"/>
    </xf>
    <xf numFmtId="0" fontId="10" fillId="0" borderId="0" xfId="0" applyFont="1" applyBorder="1" applyAlignment="1">
      <alignment horizontal="right"/>
    </xf>
    <xf numFmtId="0" fontId="2" fillId="0" borderId="0" xfId="0" applyFont="1" applyBorder="1" applyAlignment="1">
      <alignment horizontal="center"/>
    </xf>
    <xf numFmtId="0" fontId="7" fillId="0" borderId="0" xfId="0" applyFont="1" applyBorder="1" applyAlignment="1">
      <alignment horizontal="center" vertical="center"/>
    </xf>
    <xf numFmtId="0" fontId="18" fillId="0" borderId="0" xfId="0" applyFont="1" applyBorder="1" applyAlignment="1">
      <alignment horizontal="center" vertical="center"/>
    </xf>
    <xf numFmtId="0" fontId="0" fillId="0" borderId="0" xfId="0" applyFont="1" applyBorder="1" applyAlignment="1">
      <alignment/>
    </xf>
    <xf numFmtId="0" fontId="0" fillId="0" borderId="0" xfId="0" applyBorder="1" applyAlignment="1">
      <alignment horizontal="left" indent="1"/>
    </xf>
    <xf numFmtId="0" fontId="24" fillId="0" borderId="0" xfId="0" applyFont="1" applyBorder="1" applyAlignment="1">
      <alignment horizontal="center" vertical="center"/>
    </xf>
    <xf numFmtId="0" fontId="0" fillId="0" borderId="0" xfId="0" applyBorder="1" applyAlignment="1">
      <alignment horizontal="center" vertical="center"/>
    </xf>
    <xf numFmtId="0" fontId="24" fillId="0" borderId="0" xfId="0" applyFont="1" applyBorder="1" applyAlignment="1">
      <alignment/>
    </xf>
    <xf numFmtId="0" fontId="19" fillId="0" borderId="0" xfId="0" applyFont="1" applyBorder="1" applyAlignment="1">
      <alignment horizontal="center" vertical="center"/>
    </xf>
    <xf numFmtId="0" fontId="1" fillId="0" borderId="0" xfId="0" applyFont="1" applyBorder="1" applyAlignment="1">
      <alignment/>
    </xf>
    <xf numFmtId="0" fontId="24" fillId="0" borderId="0" xfId="0" applyFont="1" applyBorder="1" applyAlignment="1">
      <alignment horizontal="center"/>
    </xf>
    <xf numFmtId="0" fontId="27" fillId="0" borderId="0" xfId="0" applyFont="1" applyBorder="1" applyAlignment="1">
      <alignment horizontal="center"/>
    </xf>
    <xf numFmtId="0" fontId="18" fillId="0" borderId="13" xfId="0" applyFont="1" applyBorder="1" applyAlignment="1">
      <alignment horizontal="center"/>
    </xf>
    <xf numFmtId="0" fontId="28" fillId="0" borderId="0" xfId="0" applyFont="1" applyBorder="1" applyAlignment="1">
      <alignment horizontal="center"/>
    </xf>
    <xf numFmtId="0" fontId="18" fillId="0" borderId="0"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vertical="center"/>
    </xf>
    <xf numFmtId="0" fontId="1" fillId="0" borderId="0" xfId="0" applyFont="1" applyBorder="1" applyAlignment="1">
      <alignment vertical="center"/>
    </xf>
    <xf numFmtId="0" fontId="14" fillId="0" borderId="0" xfId="0" applyFont="1" applyBorder="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vertical="center"/>
    </xf>
    <xf numFmtId="49" fontId="30" fillId="0" borderId="0" xfId="0" applyNumberFormat="1" applyFont="1" applyBorder="1" applyAlignment="1">
      <alignment horizontal="center" vertical="top"/>
    </xf>
    <xf numFmtId="0" fontId="0" fillId="0" borderId="0" xfId="0" applyFont="1" applyBorder="1" applyAlignment="1">
      <alignment horizontal="left" indent="1"/>
    </xf>
    <xf numFmtId="0" fontId="0" fillId="0" borderId="0" xfId="0" applyFont="1" applyBorder="1" applyAlignment="1">
      <alignment horizontal="center"/>
    </xf>
    <xf numFmtId="0" fontId="15" fillId="0" borderId="0" xfId="0" applyFont="1" applyBorder="1" applyAlignment="1">
      <alignment horizontal="center"/>
    </xf>
    <xf numFmtId="0" fontId="31" fillId="0" borderId="14" xfId="0" applyFont="1" applyBorder="1" applyAlignment="1">
      <alignment horizontal="center"/>
    </xf>
    <xf numFmtId="0" fontId="31" fillId="0" borderId="0" xfId="0" applyFont="1" applyBorder="1" applyAlignment="1">
      <alignment/>
    </xf>
    <xf numFmtId="0" fontId="32" fillId="0" borderId="0" xfId="0" applyFont="1" applyBorder="1" applyAlignment="1">
      <alignment/>
    </xf>
    <xf numFmtId="0" fontId="35" fillId="0" borderId="0" xfId="0" applyFont="1" applyBorder="1" applyAlignment="1">
      <alignment horizontal="center"/>
    </xf>
    <xf numFmtId="0" fontId="12" fillId="0" borderId="0" xfId="0" applyFont="1" applyBorder="1" applyAlignment="1">
      <alignment horizontal="centerContinuous"/>
    </xf>
    <xf numFmtId="0" fontId="36" fillId="0" borderId="0" xfId="0" applyFont="1" applyBorder="1" applyAlignment="1">
      <alignment horizontal="centerContinuous"/>
    </xf>
    <xf numFmtId="0" fontId="36" fillId="0" borderId="0" xfId="0" applyFont="1" applyBorder="1" applyAlignment="1">
      <alignment/>
    </xf>
    <xf numFmtId="0" fontId="31" fillId="0" borderId="15" xfId="0" applyFont="1" applyBorder="1" applyAlignment="1">
      <alignment horizontal="center"/>
    </xf>
    <xf numFmtId="0" fontId="32" fillId="0" borderId="0" xfId="0" applyFont="1" applyBorder="1" applyAlignment="1">
      <alignment horizontal="center"/>
    </xf>
    <xf numFmtId="0" fontId="31" fillId="0" borderId="0" xfId="0" applyFont="1" applyBorder="1" applyAlignment="1">
      <alignment horizontal="center"/>
    </xf>
    <xf numFmtId="0" fontId="37" fillId="0" borderId="0" xfId="0" applyFont="1" applyAlignment="1">
      <alignment horizontal="center" vertical="center"/>
    </xf>
    <xf numFmtId="0" fontId="31" fillId="0" borderId="0" xfId="0" applyFont="1" applyAlignment="1">
      <alignment horizontal="center"/>
    </xf>
    <xf numFmtId="0" fontId="31" fillId="0" borderId="0" xfId="0" applyFont="1" applyAlignment="1">
      <alignment/>
    </xf>
    <xf numFmtId="0" fontId="32" fillId="0" borderId="0" xfId="0" applyFont="1" applyAlignment="1">
      <alignment/>
    </xf>
    <xf numFmtId="0" fontId="32" fillId="0" borderId="0" xfId="0" applyFont="1" applyBorder="1" applyAlignment="1">
      <alignment horizontal="center"/>
    </xf>
    <xf numFmtId="0" fontId="31" fillId="0" borderId="0" xfId="0" applyFont="1" applyAlignment="1">
      <alignment horizontal="centerContinuous"/>
    </xf>
    <xf numFmtId="0" fontId="32" fillId="0" borderId="0" xfId="0" applyFont="1" applyAlignment="1">
      <alignment horizontal="centerContinuous"/>
    </xf>
    <xf numFmtId="0" fontId="31" fillId="0" borderId="0" xfId="0" applyFont="1" applyAlignment="1">
      <alignment horizontal="center"/>
    </xf>
    <xf numFmtId="0" fontId="12" fillId="0" borderId="0" xfId="0" applyFont="1" applyAlignment="1">
      <alignment horizontal="centerContinuous"/>
    </xf>
    <xf numFmtId="0" fontId="39" fillId="0" borderId="15" xfId="0" applyFont="1" applyBorder="1" applyAlignment="1">
      <alignment/>
    </xf>
    <xf numFmtId="0" fontId="32" fillId="0" borderId="15" xfId="0" applyFont="1" applyBorder="1" applyAlignment="1">
      <alignment horizontal="center" vertical="center"/>
    </xf>
    <xf numFmtId="0" fontId="31" fillId="0" borderId="0" xfId="0" applyFont="1" applyFill="1" applyAlignment="1">
      <alignment horizontal="center"/>
    </xf>
    <xf numFmtId="0" fontId="0" fillId="0" borderId="0" xfId="0" applyFont="1" applyAlignment="1">
      <alignment/>
    </xf>
    <xf numFmtId="0" fontId="8" fillId="0" borderId="16" xfId="0" applyFont="1" applyBorder="1" applyAlignment="1">
      <alignment horizontal="center"/>
    </xf>
    <xf numFmtId="0" fontId="1" fillId="0" borderId="17" xfId="0" applyFont="1" applyBorder="1" applyAlignment="1">
      <alignment horizontal="center"/>
    </xf>
    <xf numFmtId="0" fontId="8" fillId="0" borderId="18" xfId="0" applyFont="1" applyBorder="1" applyAlignment="1">
      <alignment horizontal="center"/>
    </xf>
    <xf numFmtId="0" fontId="0" fillId="0" borderId="0" xfId="0" applyFont="1" applyBorder="1" applyAlignment="1">
      <alignment horizontal="center"/>
    </xf>
    <xf numFmtId="0" fontId="21" fillId="0" borderId="19" xfId="0" applyFont="1" applyBorder="1" applyAlignment="1">
      <alignment horizontal="center" vertical="center" wrapText="1"/>
    </xf>
    <xf numFmtId="0" fontId="0" fillId="0" borderId="20" xfId="0" applyFont="1" applyBorder="1" applyAlignment="1">
      <alignment/>
    </xf>
    <xf numFmtId="0" fontId="21" fillId="0" borderId="21"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22" xfId="0" applyFont="1" applyBorder="1" applyAlignment="1">
      <alignment horizontal="center"/>
    </xf>
    <xf numFmtId="0" fontId="40" fillId="0" borderId="0" xfId="0" applyFont="1" applyBorder="1" applyAlignment="1">
      <alignment horizontal="center" vertical="top" wrapText="1"/>
    </xf>
    <xf numFmtId="0" fontId="41" fillId="0" borderId="0" xfId="0" applyFont="1" applyAlignment="1">
      <alignment horizontal="center"/>
    </xf>
    <xf numFmtId="0" fontId="16" fillId="0" borderId="19" xfId="0" applyFont="1" applyBorder="1" applyAlignment="1">
      <alignment horizontal="center"/>
    </xf>
    <xf numFmtId="173" fontId="13" fillId="0" borderId="0" xfId="0" applyNumberFormat="1" applyFont="1" applyBorder="1" applyAlignment="1">
      <alignment horizontal="center"/>
    </xf>
    <xf numFmtId="0" fontId="0" fillId="0" borderId="0" xfId="0" applyBorder="1" applyAlignment="1">
      <alignment horizontal="center" wrapText="1"/>
    </xf>
    <xf numFmtId="178" fontId="32" fillId="0" borderId="0" xfId="0" applyNumberFormat="1" applyFont="1" applyBorder="1" applyAlignment="1">
      <alignment horizontal="center"/>
    </xf>
    <xf numFmtId="0" fontId="39" fillId="0" borderId="0" xfId="0" applyFont="1" applyBorder="1" applyAlignment="1">
      <alignment horizontal="center"/>
    </xf>
    <xf numFmtId="0" fontId="32" fillId="0" borderId="19" xfId="0" applyFont="1" applyBorder="1" applyAlignment="1">
      <alignment horizontal="center"/>
    </xf>
    <xf numFmtId="0" fontId="34" fillId="0" borderId="19" xfId="0" applyFont="1" applyBorder="1" applyAlignment="1">
      <alignment horizontal="left" indent="1"/>
    </xf>
    <xf numFmtId="178" fontId="32" fillId="0" borderId="19" xfId="0" applyNumberFormat="1" applyFont="1" applyBorder="1" applyAlignment="1">
      <alignment horizontal="center"/>
    </xf>
    <xf numFmtId="0" fontId="33" fillId="0" borderId="19" xfId="0" applyFont="1" applyBorder="1" applyAlignment="1">
      <alignment horizontal="center"/>
    </xf>
    <xf numFmtId="0" fontId="16" fillId="0" borderId="15" xfId="0" applyFont="1" applyBorder="1" applyAlignment="1">
      <alignment/>
    </xf>
    <xf numFmtId="0" fontId="13" fillId="0" borderId="15" xfId="0" applyFont="1" applyBorder="1" applyAlignment="1">
      <alignment horizontal="center"/>
    </xf>
    <xf numFmtId="0" fontId="32" fillId="0" borderId="23" xfId="0" applyFont="1" applyBorder="1" applyAlignment="1">
      <alignment horizontal="center"/>
    </xf>
    <xf numFmtId="0" fontId="33" fillId="0" borderId="23" xfId="0" applyFont="1" applyBorder="1" applyAlignment="1">
      <alignment horizontal="center"/>
    </xf>
    <xf numFmtId="0" fontId="34" fillId="0" borderId="23" xfId="0" applyFont="1" applyBorder="1" applyAlignment="1">
      <alignment horizontal="left" indent="1"/>
    </xf>
    <xf numFmtId="178" fontId="32" fillId="0" borderId="23" xfId="0" applyNumberFormat="1" applyFont="1" applyBorder="1" applyAlignment="1">
      <alignment horizontal="center"/>
    </xf>
    <xf numFmtId="0" fontId="12" fillId="0" borderId="24" xfId="0" applyFont="1" applyBorder="1" applyAlignment="1">
      <alignment horizontal="centerContinuous"/>
    </xf>
    <xf numFmtId="0" fontId="36" fillId="0" borderId="24" xfId="0" applyFont="1" applyBorder="1" applyAlignment="1">
      <alignment horizontal="centerContinuous"/>
    </xf>
    <xf numFmtId="0" fontId="36" fillId="0" borderId="25" xfId="0" applyFont="1" applyBorder="1" applyAlignment="1">
      <alignment horizontal="centerContinuous"/>
    </xf>
    <xf numFmtId="0" fontId="31" fillId="0" borderId="26" xfId="0" applyFont="1" applyBorder="1" applyAlignment="1">
      <alignment horizontal="center"/>
    </xf>
    <xf numFmtId="0" fontId="31" fillId="0" borderId="0" xfId="0" applyFont="1" applyAlignment="1">
      <alignment horizontal="center" vertical="center"/>
    </xf>
    <xf numFmtId="0" fontId="32" fillId="0" borderId="27" xfId="0" applyFont="1" applyBorder="1" applyAlignment="1">
      <alignment horizontal="center"/>
    </xf>
    <xf numFmtId="0" fontId="31" fillId="0" borderId="27" xfId="0" applyFont="1" applyBorder="1" applyAlignment="1">
      <alignment horizontal="center"/>
    </xf>
    <xf numFmtId="0" fontId="34" fillId="0" borderId="27" xfId="0" applyFont="1" applyBorder="1" applyAlignment="1">
      <alignment horizontal="left" indent="1"/>
    </xf>
    <xf numFmtId="178" fontId="32" fillId="0" borderId="27" xfId="0" applyNumberFormat="1" applyFont="1" applyBorder="1" applyAlignment="1">
      <alignment horizontal="center"/>
    </xf>
    <xf numFmtId="0" fontId="32" fillId="0" borderId="27" xfId="0" applyFont="1" applyBorder="1" applyAlignment="1">
      <alignment horizontal="center"/>
    </xf>
    <xf numFmtId="0" fontId="32" fillId="0" borderId="28" xfId="0" applyFont="1" applyBorder="1" applyAlignment="1">
      <alignment horizontal="center"/>
    </xf>
    <xf numFmtId="0" fontId="32" fillId="0" borderId="28" xfId="0" applyFont="1" applyBorder="1" applyAlignment="1">
      <alignment horizontal="center"/>
    </xf>
    <xf numFmtId="0" fontId="12" fillId="0" borderId="29" xfId="0" applyFont="1" applyBorder="1" applyAlignment="1">
      <alignment horizontal="centerContinuous"/>
    </xf>
    <xf numFmtId="0" fontId="31" fillId="0" borderId="29" xfId="0" applyFont="1" applyBorder="1" applyAlignment="1">
      <alignment horizontal="centerContinuous"/>
    </xf>
    <xf numFmtId="0" fontId="32" fillId="0" borderId="29" xfId="0" applyFont="1" applyBorder="1" applyAlignment="1">
      <alignment horizontal="centerContinuous"/>
    </xf>
    <xf numFmtId="0" fontId="31" fillId="0" borderId="0" xfId="0" applyFont="1" applyBorder="1" applyAlignment="1">
      <alignment horizontal="center"/>
    </xf>
    <xf numFmtId="0" fontId="32" fillId="0" borderId="30" xfId="0" applyFont="1" applyBorder="1" applyAlignment="1">
      <alignment horizontal="centerContinuous"/>
    </xf>
    <xf numFmtId="0" fontId="31" fillId="0" borderId="15" xfId="0" applyFont="1" applyBorder="1" applyAlignment="1">
      <alignment horizontal="center"/>
    </xf>
    <xf numFmtId="0" fontId="31" fillId="0" borderId="14" xfId="0" applyFont="1" applyBorder="1" applyAlignment="1">
      <alignment horizontal="center"/>
    </xf>
    <xf numFmtId="0" fontId="9" fillId="0" borderId="0" xfId="0" applyFont="1" applyBorder="1" applyAlignment="1">
      <alignment/>
    </xf>
    <xf numFmtId="0" fontId="1" fillId="0" borderId="31" xfId="0" applyFont="1" applyBorder="1" applyAlignment="1">
      <alignment/>
    </xf>
    <xf numFmtId="0" fontId="45" fillId="0" borderId="0" xfId="0" applyFont="1" applyBorder="1" applyAlignment="1">
      <alignment horizontal="center"/>
    </xf>
    <xf numFmtId="0" fontId="13" fillId="0" borderId="15" xfId="0" applyFont="1" applyBorder="1" applyAlignment="1">
      <alignment/>
    </xf>
    <xf numFmtId="0" fontId="10" fillId="0" borderId="0" xfId="0" applyFont="1" applyAlignment="1">
      <alignment/>
    </xf>
    <xf numFmtId="0" fontId="32" fillId="0" borderId="19" xfId="0" applyFont="1" applyBorder="1" applyAlignment="1">
      <alignment horizontal="center"/>
    </xf>
    <xf numFmtId="0" fontId="1" fillId="0" borderId="19" xfId="0" applyFont="1" applyBorder="1" applyAlignment="1">
      <alignment horizontal="center" vertical="center"/>
    </xf>
    <xf numFmtId="14" fontId="1" fillId="0" borderId="19" xfId="0" applyNumberFormat="1" applyFont="1" applyBorder="1" applyAlignment="1">
      <alignment horizontal="center" vertical="center"/>
    </xf>
    <xf numFmtId="0" fontId="31" fillId="0" borderId="32" xfId="0" applyFont="1" applyBorder="1" applyAlignment="1">
      <alignment vertical="center"/>
    </xf>
    <xf numFmtId="0" fontId="32" fillId="0" borderId="29" xfId="0" applyFont="1" applyBorder="1" applyAlignment="1">
      <alignment horizontal="center"/>
    </xf>
    <xf numFmtId="0" fontId="32" fillId="0" borderId="19" xfId="0" applyFont="1" applyBorder="1" applyAlignment="1">
      <alignment/>
    </xf>
    <xf numFmtId="0" fontId="1" fillId="0" borderId="0" xfId="0" applyFont="1" applyBorder="1" applyAlignment="1">
      <alignment horizontal="center" vertical="center"/>
    </xf>
    <xf numFmtId="0" fontId="47" fillId="0" borderId="0" xfId="0" applyFont="1" applyAlignment="1">
      <alignment horizontal="center"/>
    </xf>
    <xf numFmtId="0" fontId="48" fillId="0" borderId="0" xfId="0" applyFont="1" applyAlignment="1">
      <alignment/>
    </xf>
    <xf numFmtId="0" fontId="49" fillId="0" borderId="0" xfId="0" applyFont="1" applyAlignment="1">
      <alignment horizontal="center"/>
    </xf>
    <xf numFmtId="0" fontId="1" fillId="0" borderId="19" xfId="0" applyFont="1" applyBorder="1" applyAlignment="1">
      <alignment horizontal="center" vertical="center" wrapText="1"/>
    </xf>
    <xf numFmtId="185" fontId="1" fillId="0" borderId="19" xfId="0" applyNumberFormat="1" applyFont="1" applyBorder="1" applyAlignment="1">
      <alignment horizontal="center" vertical="center" wrapText="1"/>
    </xf>
    <xf numFmtId="0" fontId="0" fillId="0" borderId="19" xfId="0" applyBorder="1" applyAlignment="1">
      <alignment horizontal="center" wrapText="1"/>
    </xf>
    <xf numFmtId="0" fontId="33" fillId="0" borderId="0" xfId="0" applyFont="1" applyBorder="1" applyAlignment="1">
      <alignment horizontal="center"/>
    </xf>
    <xf numFmtId="0" fontId="34" fillId="0" borderId="0" xfId="0" applyFont="1" applyBorder="1" applyAlignment="1">
      <alignment horizontal="left" indent="1"/>
    </xf>
    <xf numFmtId="0" fontId="21" fillId="0" borderId="0" xfId="0" applyFont="1" applyAlignment="1">
      <alignment/>
    </xf>
    <xf numFmtId="0" fontId="31" fillId="0" borderId="0" xfId="0" applyFont="1" applyAlignment="1">
      <alignment horizontal="right"/>
    </xf>
    <xf numFmtId="0" fontId="32" fillId="0" borderId="32" xfId="0" applyFont="1" applyBorder="1" applyAlignment="1">
      <alignment horizontal="center"/>
    </xf>
    <xf numFmtId="0" fontId="31" fillId="0" borderId="0" xfId="0" applyFont="1" applyAlignment="1">
      <alignment horizontal="center" vertical="center"/>
    </xf>
    <xf numFmtId="0" fontId="32" fillId="0" borderId="0" xfId="0" applyFont="1" applyBorder="1" applyAlignment="1">
      <alignment horizontal="left"/>
    </xf>
    <xf numFmtId="0" fontId="36" fillId="0" borderId="0" xfId="0" applyFont="1" applyBorder="1" applyAlignment="1">
      <alignment horizontal="left"/>
    </xf>
    <xf numFmtId="0" fontId="31" fillId="0" borderId="0" xfId="0" applyFont="1" applyAlignment="1">
      <alignment horizontal="left" vertical="center"/>
    </xf>
    <xf numFmtId="0" fontId="32" fillId="0" borderId="19" xfId="0" applyFont="1" applyFill="1" applyBorder="1" applyAlignment="1">
      <alignment horizontal="center"/>
    </xf>
    <xf numFmtId="0" fontId="33" fillId="0" borderId="19" xfId="0" applyFont="1" applyFill="1" applyBorder="1" applyAlignment="1">
      <alignment horizontal="center"/>
    </xf>
    <xf numFmtId="0" fontId="34" fillId="0" borderId="19" xfId="0" applyFont="1" applyFill="1" applyBorder="1" applyAlignment="1">
      <alignment horizontal="left" indent="1"/>
    </xf>
    <xf numFmtId="0" fontId="32" fillId="0" borderId="0" xfId="0" applyFont="1" applyAlignment="1">
      <alignment horizontal="center"/>
    </xf>
    <xf numFmtId="1" fontId="10" fillId="38" borderId="19" xfId="0" applyNumberFormat="1" applyFont="1" applyFill="1" applyBorder="1" applyAlignment="1">
      <alignment horizontal="left" indent="1"/>
    </xf>
    <xf numFmtId="1" fontId="10" fillId="38" borderId="19" xfId="0" applyNumberFormat="1" applyFont="1" applyFill="1" applyBorder="1" applyAlignment="1">
      <alignment horizontal="center" wrapText="1"/>
    </xf>
    <xf numFmtId="1" fontId="10" fillId="39" borderId="19" xfId="0" applyNumberFormat="1" applyFont="1" applyFill="1" applyBorder="1" applyAlignment="1">
      <alignment horizontal="center" wrapText="1"/>
    </xf>
    <xf numFmtId="1" fontId="10" fillId="38" borderId="33" xfId="0" applyNumberFormat="1" applyFont="1" applyFill="1" applyBorder="1" applyAlignment="1">
      <alignment horizontal="center" wrapText="1"/>
    </xf>
    <xf numFmtId="1" fontId="21" fillId="0" borderId="34" xfId="0" applyNumberFormat="1" applyFont="1" applyBorder="1" applyAlignment="1">
      <alignment horizontal="center"/>
    </xf>
    <xf numFmtId="1" fontId="10" fillId="0" borderId="35" xfId="0" applyNumberFormat="1" applyFont="1" applyBorder="1" applyAlignment="1">
      <alignment horizontal="center" wrapText="1"/>
    </xf>
    <xf numFmtId="0" fontId="31" fillId="0" borderId="0" xfId="0" applyFont="1" applyBorder="1" applyAlignment="1">
      <alignment/>
    </xf>
    <xf numFmtId="0" fontId="16" fillId="0" borderId="14" xfId="0" applyFont="1" applyBorder="1" applyAlignment="1">
      <alignment/>
    </xf>
    <xf numFmtId="0" fontId="33" fillId="0" borderId="27" xfId="0" applyFont="1" applyBorder="1" applyAlignment="1">
      <alignment horizontal="center"/>
    </xf>
    <xf numFmtId="0" fontId="0" fillId="0" borderId="27" xfId="0" applyFont="1" applyBorder="1" applyAlignment="1">
      <alignment horizontal="center"/>
    </xf>
    <xf numFmtId="190" fontId="0" fillId="0" borderId="27" xfId="0" applyNumberFormat="1" applyFont="1" applyBorder="1" applyAlignment="1">
      <alignment horizontal="center"/>
    </xf>
    <xf numFmtId="0" fontId="0" fillId="0" borderId="27" xfId="0" applyFont="1" applyBorder="1" applyAlignment="1">
      <alignment horizontal="center" vertical="center" wrapText="1"/>
    </xf>
    <xf numFmtId="0" fontId="16" fillId="0" borderId="27" xfId="0" applyFont="1" applyBorder="1" applyAlignment="1">
      <alignment horizontal="center"/>
    </xf>
    <xf numFmtId="0" fontId="0" fillId="0" borderId="27" xfId="0" applyFont="1" applyBorder="1" applyAlignment="1">
      <alignment horizontal="center"/>
    </xf>
    <xf numFmtId="0" fontId="21" fillId="38" borderId="22" xfId="0" applyFont="1" applyFill="1" applyBorder="1" applyAlignment="1">
      <alignment horizontal="center" vertical="center" wrapText="1"/>
    </xf>
    <xf numFmtId="1" fontId="10" fillId="40" borderId="19" xfId="0" applyNumberFormat="1" applyFont="1" applyFill="1" applyBorder="1" applyAlignment="1">
      <alignment horizontal="left" indent="1"/>
    </xf>
    <xf numFmtId="0" fontId="21" fillId="40" borderId="24" xfId="0" applyFont="1" applyFill="1" applyBorder="1" applyAlignment="1">
      <alignment horizontal="center" vertical="center" wrapText="1"/>
    </xf>
    <xf numFmtId="0" fontId="21" fillId="39" borderId="36" xfId="0" applyFont="1" applyFill="1" applyBorder="1" applyAlignment="1">
      <alignment horizontal="center" vertical="center" wrapText="1"/>
    </xf>
    <xf numFmtId="0" fontId="21" fillId="0" borderId="36" xfId="0" applyFont="1" applyBorder="1" applyAlignment="1">
      <alignment horizontal="center" vertical="center" wrapText="1"/>
    </xf>
    <xf numFmtId="0" fontId="32" fillId="0" borderId="19" xfId="0" applyFont="1" applyBorder="1" applyAlignment="1">
      <alignment horizontal="left" indent="1"/>
    </xf>
    <xf numFmtId="0" fontId="32" fillId="0" borderId="19" xfId="0" applyFont="1" applyFill="1" applyBorder="1" applyAlignment="1">
      <alignment horizontal="left" indent="1"/>
    </xf>
    <xf numFmtId="0" fontId="32" fillId="0" borderId="19" xfId="0" applyFont="1" applyBorder="1" applyAlignment="1">
      <alignment horizontal="left" vertical="top" wrapText="1" indent="1"/>
    </xf>
    <xf numFmtId="0" fontId="13" fillId="0" borderId="19" xfId="0" applyFont="1" applyBorder="1" applyAlignment="1">
      <alignment horizontal="left"/>
    </xf>
    <xf numFmtId="0" fontId="13" fillId="41" borderId="19" xfId="0" applyFont="1" applyFill="1" applyBorder="1" applyAlignment="1">
      <alignment/>
    </xf>
    <xf numFmtId="0" fontId="16" fillId="41" borderId="19" xfId="0" applyFont="1" applyFill="1" applyBorder="1" applyAlignment="1">
      <alignment horizontal="center"/>
    </xf>
    <xf numFmtId="3" fontId="16" fillId="41" borderId="19" xfId="0" applyNumberFormat="1" applyFont="1" applyFill="1" applyBorder="1" applyAlignment="1">
      <alignment horizontal="center"/>
    </xf>
    <xf numFmtId="0" fontId="34" fillId="0" borderId="27" xfId="0" applyFont="1" applyBorder="1" applyAlignment="1">
      <alignment horizontal="center"/>
    </xf>
    <xf numFmtId="0" fontId="32" fillId="0" borderId="27" xfId="0" applyFont="1" applyFill="1" applyBorder="1" applyAlignment="1">
      <alignment horizontal="center"/>
    </xf>
    <xf numFmtId="0" fontId="34" fillId="0" borderId="27" xfId="0" applyFont="1" applyFill="1" applyBorder="1" applyAlignment="1">
      <alignment horizontal="center"/>
    </xf>
    <xf numFmtId="0" fontId="67" fillId="0" borderId="19" xfId="0" applyFont="1" applyBorder="1" applyAlignment="1">
      <alignment horizontal="center"/>
    </xf>
    <xf numFmtId="0" fontId="67" fillId="0" borderId="19" xfId="0" applyFont="1" applyFill="1" applyBorder="1" applyAlignment="1">
      <alignment horizontal="center"/>
    </xf>
    <xf numFmtId="0" fontId="68" fillId="0" borderId="19" xfId="0" applyFont="1" applyBorder="1" applyAlignment="1">
      <alignment horizontal="center"/>
    </xf>
    <xf numFmtId="0" fontId="31" fillId="0" borderId="19" xfId="0" applyFont="1" applyFill="1" applyBorder="1" applyAlignment="1">
      <alignment horizontal="left" wrapText="1" indent="1"/>
    </xf>
    <xf numFmtId="0" fontId="21" fillId="38" borderId="0" xfId="0" applyFont="1" applyFill="1" applyBorder="1" applyAlignment="1">
      <alignment horizontal="center" vertical="center" wrapText="1"/>
    </xf>
    <xf numFmtId="1" fontId="10" fillId="38" borderId="0" xfId="0" applyNumberFormat="1" applyFont="1" applyFill="1" applyBorder="1" applyAlignment="1">
      <alignment horizontal="center" wrapText="1"/>
    </xf>
    <xf numFmtId="0" fontId="69" fillId="0" borderId="37" xfId="0" applyFont="1" applyBorder="1" applyAlignment="1">
      <alignment horizontal="center" vertical="center" wrapText="1"/>
    </xf>
    <xf numFmtId="0" fontId="70" fillId="0" borderId="27" xfId="0" applyFont="1" applyBorder="1" applyAlignment="1">
      <alignment horizontal="center"/>
    </xf>
    <xf numFmtId="0" fontId="71" fillId="0" borderId="27" xfId="0" applyFont="1" applyBorder="1" applyAlignment="1">
      <alignment horizontal="center"/>
    </xf>
    <xf numFmtId="0" fontId="0" fillId="0" borderId="19" xfId="0" applyFont="1" applyBorder="1" applyAlignment="1">
      <alignment horizontal="center"/>
    </xf>
    <xf numFmtId="0" fontId="19" fillId="0" borderId="19" xfId="0" applyFont="1" applyFill="1" applyBorder="1" applyAlignment="1">
      <alignment horizontal="center"/>
    </xf>
    <xf numFmtId="0" fontId="19" fillId="0" borderId="19" xfId="0" applyFont="1" applyBorder="1" applyAlignment="1">
      <alignment horizontal="center"/>
    </xf>
    <xf numFmtId="177" fontId="19" fillId="0" borderId="19" xfId="0" applyNumberFormat="1" applyFont="1" applyBorder="1" applyAlignment="1">
      <alignment horizontal="center" vertical="center"/>
    </xf>
    <xf numFmtId="0" fontId="19" fillId="0" borderId="19" xfId="0" applyFont="1" applyBorder="1" applyAlignment="1">
      <alignment horizontal="center" vertical="center"/>
    </xf>
    <xf numFmtId="0" fontId="0" fillId="0" borderId="19" xfId="0" applyFont="1" applyBorder="1" applyAlignment="1">
      <alignment horizontal="center" vertical="center"/>
    </xf>
    <xf numFmtId="177" fontId="0" fillId="0" borderId="19" xfId="0" applyNumberFormat="1" applyFont="1" applyBorder="1" applyAlignment="1">
      <alignment horizontal="center" vertical="center"/>
    </xf>
    <xf numFmtId="0" fontId="70" fillId="0" borderId="19" xfId="0" applyFont="1" applyBorder="1" applyAlignment="1">
      <alignment horizontal="center"/>
    </xf>
    <xf numFmtId="0" fontId="71" fillId="0" borderId="19" xfId="0" applyFont="1" applyBorder="1" applyAlignment="1">
      <alignment horizontal="center"/>
    </xf>
    <xf numFmtId="0" fontId="0" fillId="0" borderId="19" xfId="0" applyFont="1" applyBorder="1" applyAlignment="1">
      <alignment horizontal="center" vertical="center" wrapText="1"/>
    </xf>
    <xf numFmtId="3" fontId="0" fillId="0" borderId="19" xfId="0" applyNumberFormat="1" applyFont="1" applyBorder="1" applyAlignment="1">
      <alignment horizontal="center"/>
    </xf>
    <xf numFmtId="0" fontId="0" fillId="0" borderId="21" xfId="0" applyFont="1" applyBorder="1" applyAlignment="1">
      <alignment horizontal="center" vertical="center"/>
    </xf>
    <xf numFmtId="3" fontId="0" fillId="0" borderId="19" xfId="0" applyNumberFormat="1" applyFont="1" applyBorder="1" applyAlignment="1">
      <alignment horizontal="center" vertical="center"/>
    </xf>
    <xf numFmtId="0" fontId="71" fillId="0" borderId="19" xfId="0" applyFont="1" applyBorder="1" applyAlignment="1">
      <alignment horizontal="center" vertical="center"/>
    </xf>
    <xf numFmtId="0" fontId="0" fillId="0" borderId="19" xfId="0" applyFont="1" applyFill="1" applyBorder="1" applyAlignment="1">
      <alignment horizontal="center"/>
    </xf>
    <xf numFmtId="177" fontId="0" fillId="0" borderId="19" xfId="0" applyNumberFormat="1" applyFont="1" applyFill="1" applyBorder="1" applyAlignment="1">
      <alignment horizontal="center"/>
    </xf>
    <xf numFmtId="0" fontId="66" fillId="0" borderId="23" xfId="0" applyFont="1" applyBorder="1" applyAlignment="1">
      <alignment horizontal="center"/>
    </xf>
    <xf numFmtId="0" fontId="32" fillId="0" borderId="29" xfId="0" applyFont="1" applyBorder="1" applyAlignment="1">
      <alignment horizontal="center"/>
    </xf>
    <xf numFmtId="49" fontId="0" fillId="0" borderId="19" xfId="0" applyNumberFormat="1" applyFont="1" applyBorder="1" applyAlignment="1">
      <alignment horizontal="center" vertical="center" wrapText="1"/>
    </xf>
    <xf numFmtId="190" fontId="0" fillId="0" borderId="27" xfId="0" applyNumberFormat="1" applyFont="1" applyBorder="1" applyAlignment="1">
      <alignment horizontal="center"/>
    </xf>
    <xf numFmtId="0" fontId="8" fillId="0" borderId="0" xfId="0" applyFont="1" applyBorder="1" applyAlignment="1">
      <alignment horizontal="center" wrapText="1"/>
    </xf>
    <xf numFmtId="1" fontId="10" fillId="6" borderId="0" xfId="0" applyNumberFormat="1" applyFont="1" applyFill="1" applyBorder="1" applyAlignment="1">
      <alignment horizontal="center" wrapText="1"/>
    </xf>
    <xf numFmtId="0" fontId="1" fillId="42" borderId="38" xfId="0" applyFont="1" applyFill="1" applyBorder="1" applyAlignment="1">
      <alignment horizontal="left" vertical="top" wrapText="1" indent="1"/>
    </xf>
    <xf numFmtId="0" fontId="1" fillId="42" borderId="39" xfId="0" applyFont="1" applyFill="1" applyBorder="1" applyAlignment="1">
      <alignment horizontal="left" vertical="top" wrapText="1" indent="1"/>
    </xf>
    <xf numFmtId="0" fontId="1" fillId="42" borderId="40" xfId="0" applyFont="1" applyFill="1" applyBorder="1" applyAlignment="1">
      <alignment horizontal="left" vertical="top" wrapText="1" indent="1"/>
    </xf>
    <xf numFmtId="0" fontId="1" fillId="42" borderId="41" xfId="0" applyFont="1" applyFill="1" applyBorder="1" applyAlignment="1">
      <alignment horizontal="left" vertical="top" wrapText="1" indent="1"/>
    </xf>
    <xf numFmtId="0" fontId="1" fillId="42" borderId="0" xfId="0" applyFont="1" applyFill="1" applyBorder="1" applyAlignment="1">
      <alignment horizontal="left" vertical="top" wrapText="1" indent="1"/>
    </xf>
    <xf numFmtId="0" fontId="1" fillId="42" borderId="11" xfId="0" applyFont="1" applyFill="1" applyBorder="1" applyAlignment="1">
      <alignment horizontal="left" vertical="top" wrapText="1" indent="1"/>
    </xf>
    <xf numFmtId="0" fontId="1" fillId="42" borderId="42" xfId="0" applyFont="1" applyFill="1" applyBorder="1" applyAlignment="1">
      <alignment horizontal="left" vertical="top" wrapText="1" indent="1"/>
    </xf>
    <xf numFmtId="0" fontId="1" fillId="42" borderId="22" xfId="0" applyFont="1" applyFill="1" applyBorder="1" applyAlignment="1">
      <alignment horizontal="left" vertical="top" wrapText="1" indent="1"/>
    </xf>
    <xf numFmtId="0" fontId="1" fillId="42" borderId="43" xfId="0" applyFont="1" applyFill="1" applyBorder="1" applyAlignment="1">
      <alignment horizontal="left" vertical="top" wrapText="1" indent="1"/>
    </xf>
    <xf numFmtId="0" fontId="1" fillId="42" borderId="21" xfId="0" applyFont="1" applyFill="1" applyBorder="1" applyAlignment="1">
      <alignment horizontal="left" vertical="top" wrapText="1" indent="1"/>
    </xf>
    <xf numFmtId="0" fontId="1" fillId="42" borderId="33" xfId="0" applyFont="1" applyFill="1" applyBorder="1" applyAlignment="1">
      <alignment horizontal="left" vertical="top" wrapText="1" indent="1"/>
    </xf>
    <xf numFmtId="0" fontId="1" fillId="42" borderId="20" xfId="0" applyFont="1" applyFill="1" applyBorder="1" applyAlignment="1">
      <alignment horizontal="left" vertical="top" wrapText="1" indent="1"/>
    </xf>
    <xf numFmtId="0" fontId="20" fillId="0" borderId="15" xfId="0" applyFont="1" applyBorder="1" applyAlignment="1">
      <alignment/>
    </xf>
    <xf numFmtId="0" fontId="16" fillId="0" borderId="14" xfId="0" applyFont="1" applyBorder="1" applyAlignment="1">
      <alignment horizontal="center"/>
    </xf>
    <xf numFmtId="0" fontId="43" fillId="0" borderId="15" xfId="67" applyBorder="1" applyAlignment="1" applyProtection="1">
      <alignment/>
      <protection/>
    </xf>
    <xf numFmtId="0" fontId="16" fillId="0" borderId="15" xfId="0" applyFont="1" applyBorder="1" applyAlignment="1">
      <alignment/>
    </xf>
    <xf numFmtId="0" fontId="13" fillId="0" borderId="15" xfId="0" applyFont="1" applyBorder="1" applyAlignment="1">
      <alignment horizontal="right"/>
    </xf>
    <xf numFmtId="0" fontId="13" fillId="0" borderId="15" xfId="0" applyFont="1" applyBorder="1" applyAlignment="1">
      <alignment horizontal="left"/>
    </xf>
    <xf numFmtId="0" fontId="13" fillId="0" borderId="14" xfId="0" applyFont="1" applyBorder="1" applyAlignment="1">
      <alignment horizontal="center"/>
    </xf>
    <xf numFmtId="0" fontId="9" fillId="0" borderId="21"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23" fillId="0" borderId="0" xfId="0" applyFont="1" applyBorder="1" applyAlignment="1">
      <alignment horizontal="center" vertical="center"/>
    </xf>
    <xf numFmtId="0" fontId="13" fillId="0" borderId="15"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0" xfId="0" applyFont="1" applyAlignment="1">
      <alignment horizontal="left" vertical="center"/>
    </xf>
    <xf numFmtId="0" fontId="14" fillId="0" borderId="15" xfId="0" applyFont="1" applyBorder="1" applyAlignment="1">
      <alignment horizontal="center"/>
    </xf>
    <xf numFmtId="0" fontId="9" fillId="0" borderId="0" xfId="0" applyFont="1" applyBorder="1" applyAlignment="1">
      <alignment horizontal="center"/>
    </xf>
    <xf numFmtId="0" fontId="1" fillId="0" borderId="44" xfId="0" applyFont="1" applyBorder="1" applyAlignment="1">
      <alignment horizontal="right"/>
    </xf>
    <xf numFmtId="0" fontId="1" fillId="0" borderId="45" xfId="0" applyFont="1" applyBorder="1" applyAlignment="1">
      <alignment horizontal="right"/>
    </xf>
    <xf numFmtId="0" fontId="1" fillId="0" borderId="46" xfId="0" applyFont="1" applyBorder="1" applyAlignment="1">
      <alignment horizontal="right"/>
    </xf>
    <xf numFmtId="0" fontId="1" fillId="0" borderId="22" xfId="0" applyFont="1" applyBorder="1" applyAlignment="1">
      <alignment horizontal="center" vertical="center"/>
    </xf>
    <xf numFmtId="0" fontId="1" fillId="0" borderId="38"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1" fillId="0" borderId="0" xfId="0" applyFont="1" applyAlignment="1">
      <alignment horizontal="center"/>
    </xf>
    <xf numFmtId="0" fontId="12" fillId="0" borderId="0" xfId="0" applyFont="1" applyAlignment="1">
      <alignment horizontal="center"/>
    </xf>
    <xf numFmtId="183" fontId="17" fillId="0" borderId="22" xfId="0" applyNumberFormat="1" applyFont="1" applyBorder="1" applyAlignment="1">
      <alignment horizontal="center"/>
    </xf>
    <xf numFmtId="0" fontId="9" fillId="0" borderId="0" xfId="0" applyFont="1" applyAlignment="1">
      <alignment horizontal="center"/>
    </xf>
    <xf numFmtId="0" fontId="1" fillId="0" borderId="41"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173" fontId="13" fillId="0" borderId="15" xfId="0" applyNumberFormat="1" applyFont="1" applyBorder="1" applyAlignment="1">
      <alignment horizontal="center"/>
    </xf>
    <xf numFmtId="179" fontId="1" fillId="0" borderId="42" xfId="0" applyNumberFormat="1" applyFont="1" applyBorder="1" applyAlignment="1">
      <alignment horizontal="center" vertical="center" wrapText="1"/>
    </xf>
    <xf numFmtId="0" fontId="1" fillId="0" borderId="22" xfId="0" applyFont="1" applyBorder="1" applyAlignment="1">
      <alignment horizontal="center" vertical="center"/>
    </xf>
    <xf numFmtId="0" fontId="1" fillId="0" borderId="43" xfId="0" applyFont="1" applyBorder="1" applyAlignment="1">
      <alignment horizontal="center" vertical="center"/>
    </xf>
    <xf numFmtId="0" fontId="1" fillId="0" borderId="0" xfId="0" applyFont="1" applyBorder="1" applyAlignment="1">
      <alignment horizontal="center" vertical="center"/>
    </xf>
    <xf numFmtId="0" fontId="45" fillId="0" borderId="21" xfId="0" applyFont="1" applyBorder="1" applyAlignment="1">
      <alignment horizontal="center"/>
    </xf>
    <xf numFmtId="0" fontId="45" fillId="0" borderId="33" xfId="0" applyFont="1" applyBorder="1" applyAlignment="1">
      <alignment horizontal="center"/>
    </xf>
    <xf numFmtId="0" fontId="45" fillId="0" borderId="20" xfId="0" applyFont="1" applyBorder="1" applyAlignment="1">
      <alignment horizontal="center"/>
    </xf>
    <xf numFmtId="0" fontId="13" fillId="0" borderId="0" xfId="0" applyFont="1" applyBorder="1" applyAlignment="1">
      <alignment horizontal="center"/>
    </xf>
    <xf numFmtId="0" fontId="0" fillId="0" borderId="0" xfId="0" applyAlignment="1">
      <alignment horizontal="left" vertical="center"/>
    </xf>
    <xf numFmtId="180" fontId="16" fillId="0" borderId="15" xfId="0" applyNumberFormat="1" applyFont="1" applyBorder="1" applyAlignment="1">
      <alignment horizontal="center"/>
    </xf>
    <xf numFmtId="0" fontId="13" fillId="0" borderId="0" xfId="0" applyFont="1" applyAlignment="1">
      <alignment horizontal="center"/>
    </xf>
    <xf numFmtId="0" fontId="16" fillId="0" borderId="15" xfId="0" applyFont="1" applyBorder="1" applyAlignment="1">
      <alignment horizontal="center"/>
    </xf>
    <xf numFmtId="16" fontId="13" fillId="0" borderId="15" xfId="0" applyNumberFormat="1" applyFont="1" applyBorder="1" applyAlignment="1">
      <alignment horizontal="center"/>
    </xf>
    <xf numFmtId="0" fontId="1" fillId="0" borderId="0" xfId="0" applyFont="1" applyBorder="1" applyAlignment="1">
      <alignment horizontal="left" vertical="center"/>
    </xf>
    <xf numFmtId="0" fontId="1" fillId="0" borderId="15" xfId="0" applyFont="1" applyBorder="1" applyAlignment="1">
      <alignment horizontal="center"/>
    </xf>
    <xf numFmtId="0" fontId="10" fillId="0" borderId="0" xfId="0" applyFont="1" applyAlignment="1">
      <alignment horizontal="center"/>
    </xf>
    <xf numFmtId="0" fontId="16" fillId="0" borderId="0" xfId="0" applyFont="1" applyAlignment="1">
      <alignment horizontal="center"/>
    </xf>
    <xf numFmtId="0" fontId="14" fillId="0" borderId="0" xfId="0" applyFont="1" applyBorder="1" applyAlignment="1">
      <alignment horizontal="center"/>
    </xf>
    <xf numFmtId="0" fontId="8"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xf>
    <xf numFmtId="0" fontId="10" fillId="0" borderId="0" xfId="0" applyFont="1" applyAlignment="1">
      <alignment horizontal="left" indent="4"/>
    </xf>
    <xf numFmtId="17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14" fillId="0" borderId="14" xfId="0" applyFont="1" applyBorder="1" applyAlignment="1">
      <alignment horizontal="center"/>
    </xf>
    <xf numFmtId="0" fontId="1" fillId="0" borderId="0" xfId="0" applyFont="1" applyBorder="1" applyAlignment="1">
      <alignment horizontal="center"/>
    </xf>
    <xf numFmtId="0" fontId="31" fillId="0" borderId="19" xfId="0" applyFont="1" applyBorder="1" applyAlignment="1">
      <alignment horizontal="center" vertical="center"/>
    </xf>
    <xf numFmtId="0" fontId="31" fillId="0" borderId="19" xfId="0" applyFont="1" applyBorder="1" applyAlignment="1">
      <alignment horizontal="center" vertical="center" wrapText="1"/>
    </xf>
    <xf numFmtId="0" fontId="31" fillId="0" borderId="0" xfId="0" applyFont="1" applyBorder="1" applyAlignment="1">
      <alignment horizontal="left"/>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19" xfId="0" applyFont="1" applyBorder="1" applyAlignment="1">
      <alignment horizontal="center" vertical="center"/>
    </xf>
    <xf numFmtId="0" fontId="31" fillId="0" borderId="21" xfId="0" applyFont="1" applyBorder="1" applyAlignment="1">
      <alignment horizontal="center" vertical="center"/>
    </xf>
    <xf numFmtId="0" fontId="31" fillId="0" borderId="33" xfId="0" applyFont="1" applyBorder="1" applyAlignment="1">
      <alignment horizontal="center" vertical="center"/>
    </xf>
    <xf numFmtId="0" fontId="31" fillId="0" borderId="20" xfId="0" applyFont="1" applyBorder="1" applyAlignment="1">
      <alignment horizontal="center" vertical="center"/>
    </xf>
    <xf numFmtId="0" fontId="31" fillId="0" borderId="0" xfId="0" applyFont="1" applyAlignment="1">
      <alignment horizontal="left"/>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31" fillId="0" borderId="23" xfId="0" applyFont="1" applyBorder="1" applyAlignment="1">
      <alignment horizontal="center" vertical="center"/>
    </xf>
    <xf numFmtId="0" fontId="31" fillId="0" borderId="24" xfId="0" applyFont="1" applyBorder="1" applyAlignment="1">
      <alignment horizontal="center" vertical="center"/>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47" xfId="0" applyFont="1" applyBorder="1" applyAlignment="1">
      <alignment horizontal="center" vertical="center"/>
    </xf>
    <xf numFmtId="0" fontId="31" fillId="0" borderId="27" xfId="0" applyFont="1" applyBorder="1" applyAlignment="1">
      <alignment horizontal="center" vertical="center"/>
    </xf>
    <xf numFmtId="0" fontId="8" fillId="0" borderId="0" xfId="0" applyFont="1" applyBorder="1" applyAlignment="1">
      <alignment horizontal="center" wrapText="1"/>
    </xf>
    <xf numFmtId="0" fontId="21" fillId="38" borderId="24" xfId="0" applyFont="1" applyFill="1" applyBorder="1" applyAlignment="1">
      <alignment horizontal="center" vertical="center" wrapText="1"/>
    </xf>
    <xf numFmtId="0" fontId="21" fillId="40" borderId="42" xfId="0" applyFont="1" applyFill="1" applyBorder="1" applyAlignment="1">
      <alignment horizontal="center" vertical="center" wrapText="1"/>
    </xf>
    <xf numFmtId="0" fontId="21" fillId="40" borderId="43" xfId="0" applyFont="1" applyFill="1" applyBorder="1" applyAlignment="1">
      <alignment horizontal="center" vertical="center" wrapText="1"/>
    </xf>
    <xf numFmtId="0" fontId="21" fillId="38" borderId="42" xfId="0" applyFont="1" applyFill="1" applyBorder="1" applyAlignment="1">
      <alignment horizontal="center" vertical="center" wrapText="1"/>
    </xf>
    <xf numFmtId="0" fontId="21" fillId="38" borderId="43" xfId="0" applyFont="1" applyFill="1" applyBorder="1" applyAlignment="1">
      <alignment horizontal="center" vertical="center" wrapText="1"/>
    </xf>
    <xf numFmtId="0" fontId="21" fillId="43" borderId="42" xfId="0" applyFont="1" applyFill="1" applyBorder="1" applyAlignment="1">
      <alignment horizontal="center" vertical="center" wrapText="1"/>
    </xf>
    <xf numFmtId="0" fontId="21" fillId="43" borderId="43" xfId="0" applyFont="1" applyFill="1" applyBorder="1" applyAlignment="1">
      <alignment horizontal="center" vertical="center" wrapText="1"/>
    </xf>
    <xf numFmtId="0" fontId="1" fillId="39" borderId="44" xfId="0" applyFont="1" applyFill="1" applyBorder="1" applyAlignment="1">
      <alignment horizontal="center" wrapText="1"/>
    </xf>
    <xf numFmtId="0" fontId="1" fillId="39" borderId="45" xfId="0" applyFont="1" applyFill="1" applyBorder="1" applyAlignment="1">
      <alignment horizontal="center" wrapText="1"/>
    </xf>
    <xf numFmtId="0" fontId="1" fillId="39" borderId="48" xfId="0" applyFont="1" applyFill="1" applyBorder="1" applyAlignment="1">
      <alignment horizontal="center" wrapText="1"/>
    </xf>
    <xf numFmtId="0" fontId="21" fillId="38" borderId="18" xfId="0" applyFont="1" applyFill="1" applyBorder="1" applyAlignment="1">
      <alignment horizontal="center" vertical="center" wrapText="1"/>
    </xf>
    <xf numFmtId="0" fontId="21" fillId="38" borderId="49" xfId="0" applyFont="1" applyFill="1" applyBorder="1" applyAlignment="1">
      <alignment horizontal="center" vertical="center" wrapText="1"/>
    </xf>
    <xf numFmtId="14" fontId="1" fillId="0" borderId="19" xfId="0" applyNumberFormat="1" applyFont="1" applyBorder="1" applyAlignment="1">
      <alignment horizontal="center" vertical="center"/>
    </xf>
    <xf numFmtId="0" fontId="1" fillId="0" borderId="19" xfId="0" applyFont="1" applyBorder="1" applyAlignment="1">
      <alignment horizontal="center" vertical="center"/>
    </xf>
    <xf numFmtId="0" fontId="31" fillId="0" borderId="0" xfId="0" applyFont="1" applyAlignment="1">
      <alignment horizontal="center"/>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Font="1" applyBorder="1" applyAlignment="1">
      <alignment horizontal="center"/>
    </xf>
    <xf numFmtId="0" fontId="0" fillId="0" borderId="33" xfId="0" applyFont="1" applyBorder="1" applyAlignment="1">
      <alignment horizontal="center"/>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0" fillId="0" borderId="52" xfId="0" applyFont="1" applyBorder="1" applyAlignment="1">
      <alignment horizontal="center"/>
    </xf>
    <xf numFmtId="0" fontId="0" fillId="0" borderId="53" xfId="0" applyFont="1" applyBorder="1" applyAlignment="1">
      <alignment horizontal="center"/>
    </xf>
    <xf numFmtId="0" fontId="31" fillId="0" borderId="19"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8" xfId="0" applyFont="1" applyBorder="1" applyAlignment="1">
      <alignment horizontal="center" vertical="center"/>
    </xf>
    <xf numFmtId="0" fontId="21" fillId="0" borderId="54" xfId="0" applyFont="1" applyBorder="1" applyAlignment="1">
      <alignment horizontal="center"/>
    </xf>
    <xf numFmtId="0" fontId="21" fillId="0" borderId="49" xfId="0" applyFont="1" applyBorder="1" applyAlignment="1">
      <alignment horizontal="center"/>
    </xf>
    <xf numFmtId="0" fontId="21" fillId="0" borderId="17" xfId="0" applyFont="1" applyBorder="1" applyAlignment="1">
      <alignment horizontal="center"/>
    </xf>
    <xf numFmtId="0" fontId="40" fillId="0" borderId="55" xfId="0" applyFont="1" applyBorder="1" applyAlignment="1">
      <alignment horizontal="center" vertical="top" wrapText="1"/>
    </xf>
    <xf numFmtId="0" fontId="40" fillId="0" borderId="56" xfId="0" applyFont="1" applyBorder="1" applyAlignment="1">
      <alignment horizontal="center" vertical="top" wrapText="1"/>
    </xf>
    <xf numFmtId="0" fontId="40" fillId="0" borderId="57" xfId="0" applyFont="1" applyBorder="1" applyAlignment="1">
      <alignment horizontal="center" vertical="top" wrapText="1"/>
    </xf>
    <xf numFmtId="0" fontId="21" fillId="0" borderId="58" xfId="0" applyFont="1" applyBorder="1" applyAlignment="1">
      <alignment horizontal="center"/>
    </xf>
    <xf numFmtId="0" fontId="21" fillId="0" borderId="20" xfId="0" applyFont="1" applyBorder="1" applyAlignment="1">
      <alignment horizontal="center"/>
    </xf>
    <xf numFmtId="0" fontId="21" fillId="0" borderId="19" xfId="0" applyFont="1" applyBorder="1" applyAlignment="1">
      <alignment horizontal="center"/>
    </xf>
    <xf numFmtId="0" fontId="8" fillId="0" borderId="33" xfId="0" applyFont="1" applyBorder="1" applyAlignment="1">
      <alignment horizontal="center"/>
    </xf>
    <xf numFmtId="0" fontId="21" fillId="0" borderId="5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33" xfId="0" applyFont="1" applyBorder="1" applyAlignment="1">
      <alignment horizontal="center" vertical="center" wrapText="1"/>
    </xf>
  </cellXfs>
  <cellStyles count="7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1 - 20 %" xfId="34"/>
    <cellStyle name="Accent1 - 40 %" xfId="35"/>
    <cellStyle name="Accent1 - 60 %" xfId="36"/>
    <cellStyle name="Accent2" xfId="37"/>
    <cellStyle name="Accent2 - 20 %" xfId="38"/>
    <cellStyle name="Accent2 - 40 %" xfId="39"/>
    <cellStyle name="Accent2 - 60 %" xfId="40"/>
    <cellStyle name="Accent3" xfId="41"/>
    <cellStyle name="Accent3 - 20 %" xfId="42"/>
    <cellStyle name="Accent3 - 40 %" xfId="43"/>
    <cellStyle name="Accent3 - 60 %" xfId="44"/>
    <cellStyle name="Accent4" xfId="45"/>
    <cellStyle name="Accent4 - 20 %" xfId="46"/>
    <cellStyle name="Accent4 - 40 %" xfId="47"/>
    <cellStyle name="Accent4 - 60 %" xfId="48"/>
    <cellStyle name="Accent5" xfId="49"/>
    <cellStyle name="Accent5 - 20 %" xfId="50"/>
    <cellStyle name="Accent5 - 40 %" xfId="51"/>
    <cellStyle name="Accent5 - 60 %" xfId="52"/>
    <cellStyle name="Accent6" xfId="53"/>
    <cellStyle name="Accent6 - 20 %" xfId="54"/>
    <cellStyle name="Accent6 - 40 %" xfId="55"/>
    <cellStyle name="Accent6 - 60 %" xfId="56"/>
    <cellStyle name="Avertissement" xfId="57"/>
    <cellStyle name="Calcul" xfId="58"/>
    <cellStyle name="Cellule liée" xfId="59"/>
    <cellStyle name="Commentaire" xfId="60"/>
    <cellStyle name="Emphase 1" xfId="61"/>
    <cellStyle name="Emphase 2" xfId="62"/>
    <cellStyle name="Emphase 3" xfId="63"/>
    <cellStyle name="Entrée" xfId="64"/>
    <cellStyle name="Euro" xfId="65"/>
    <cellStyle name="Insatisfaisant" xfId="66"/>
    <cellStyle name="Hyperlink" xfId="67"/>
    <cellStyle name="Followed Hyperlink" xfId="68"/>
    <cellStyle name="Comma" xfId="69"/>
    <cellStyle name="Comma [0]" xfId="70"/>
    <cellStyle name="Currency" xfId="71"/>
    <cellStyle name="Currency [0]" xfId="72"/>
    <cellStyle name="Neutre" xfId="73"/>
    <cellStyle name="Percent" xfId="74"/>
    <cellStyle name="Satisfaisant" xfId="75"/>
    <cellStyle name="Sortie" xfId="76"/>
    <cellStyle name="Texte explicatif" xfId="77"/>
    <cellStyle name="Titre" xfId="78"/>
    <cellStyle name="Titre de la feuille" xfId="79"/>
    <cellStyle name="Titre 1" xfId="80"/>
    <cellStyle name="Titre 2" xfId="81"/>
    <cellStyle name="Titre 3" xfId="82"/>
    <cellStyle name="Titre 4" xfId="83"/>
    <cellStyle name="Total" xfId="84"/>
    <cellStyle name="Vérification" xfId="85"/>
  </cellStyles>
  <dxfs count="3">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xdr:row>
      <xdr:rowOff>152400</xdr:rowOff>
    </xdr:from>
    <xdr:to>
      <xdr:col>11</xdr:col>
      <xdr:colOff>85725</xdr:colOff>
      <xdr:row>6</xdr:row>
      <xdr:rowOff>0</xdr:rowOff>
    </xdr:to>
    <xdr:sp macro="[0]!engpe">
      <xdr:nvSpPr>
        <xdr:cNvPr id="1" name="Rectangle 1"/>
        <xdr:cNvSpPr>
          <a:spLocks/>
        </xdr:cNvSpPr>
      </xdr:nvSpPr>
      <xdr:spPr>
        <a:xfrm>
          <a:off x="7572375" y="400050"/>
          <a:ext cx="1095375" cy="1066800"/>
        </a:xfrm>
        <a:prstGeom prst="rect">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CLUBS AU P.E.
</a:t>
          </a:r>
          <a:r>
            <a:rPr lang="en-US" cap="none" sz="900" b="1" i="0" u="none" baseline="0">
              <a:solidFill>
                <a:srgbClr val="000000"/>
              </a:solidFill>
              <a:latin typeface="Arial"/>
              <a:ea typeface="Arial"/>
              <a:cs typeface="Arial"/>
            </a:rPr>
            <a:t>Si un club figure 2 fois, c'est qu'il est mal libellé à un endroit de la liste des engagés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0</xdr:row>
      <xdr:rowOff>104775</xdr:rowOff>
    </xdr:from>
    <xdr:to>
      <xdr:col>12</xdr:col>
      <xdr:colOff>152400</xdr:colOff>
      <xdr:row>0</xdr:row>
      <xdr:rowOff>381000</xdr:rowOff>
    </xdr:to>
    <xdr:sp macro="[0]!PE">
      <xdr:nvSpPr>
        <xdr:cNvPr id="1" name="Rectangle 1"/>
        <xdr:cNvSpPr>
          <a:spLocks/>
        </xdr:cNvSpPr>
      </xdr:nvSpPr>
      <xdr:spPr>
        <a:xfrm>
          <a:off x="4200525" y="104775"/>
          <a:ext cx="1533525" cy="2762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CLASSEMENT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0"/>
  <dimension ref="A4:G13"/>
  <sheetViews>
    <sheetView zoomScalePageLayoutView="0" workbookViewId="0" topLeftCell="A1">
      <selection activeCell="F2" sqref="F2"/>
    </sheetView>
  </sheetViews>
  <sheetFormatPr defaultColWidth="11.421875" defaultRowHeight="12.75"/>
  <sheetData>
    <row r="4" spans="1:7" ht="12.75" customHeight="1">
      <c r="A4" s="258" t="s">
        <v>129</v>
      </c>
      <c r="B4" s="259"/>
      <c r="C4" s="259"/>
      <c r="D4" s="259"/>
      <c r="E4" s="259"/>
      <c r="F4" s="259"/>
      <c r="G4" s="260"/>
    </row>
    <row r="5" spans="1:7" ht="12.75">
      <c r="A5" s="264"/>
      <c r="B5" s="265"/>
      <c r="C5" s="265"/>
      <c r="D5" s="265"/>
      <c r="E5" s="265"/>
      <c r="F5" s="265"/>
      <c r="G5" s="266"/>
    </row>
    <row r="6" spans="1:7" ht="12.75" customHeight="1">
      <c r="A6" s="258" t="s">
        <v>131</v>
      </c>
      <c r="B6" s="259"/>
      <c r="C6" s="259"/>
      <c r="D6" s="259"/>
      <c r="E6" s="259"/>
      <c r="F6" s="259"/>
      <c r="G6" s="260"/>
    </row>
    <row r="7" spans="1:7" ht="12.75">
      <c r="A7" s="261"/>
      <c r="B7" s="262"/>
      <c r="C7" s="262"/>
      <c r="D7" s="262"/>
      <c r="E7" s="262"/>
      <c r="F7" s="262"/>
      <c r="G7" s="263"/>
    </row>
    <row r="8" spans="1:7" ht="12.75">
      <c r="A8" s="261"/>
      <c r="B8" s="262"/>
      <c r="C8" s="262"/>
      <c r="D8" s="262"/>
      <c r="E8" s="262"/>
      <c r="F8" s="262"/>
      <c r="G8" s="263"/>
    </row>
    <row r="9" spans="1:7" ht="12.75">
      <c r="A9" s="261"/>
      <c r="B9" s="262"/>
      <c r="C9" s="262"/>
      <c r="D9" s="262"/>
      <c r="E9" s="262"/>
      <c r="F9" s="262"/>
      <c r="G9" s="263"/>
    </row>
    <row r="10" spans="1:7" ht="12.75">
      <c r="A10" s="261"/>
      <c r="B10" s="262"/>
      <c r="C10" s="262"/>
      <c r="D10" s="262"/>
      <c r="E10" s="262"/>
      <c r="F10" s="262"/>
      <c r="G10" s="263"/>
    </row>
    <row r="11" spans="1:7" ht="12.75">
      <c r="A11" s="261"/>
      <c r="B11" s="262"/>
      <c r="C11" s="262"/>
      <c r="D11" s="262"/>
      <c r="E11" s="262"/>
      <c r="F11" s="262"/>
      <c r="G11" s="263"/>
    </row>
    <row r="12" spans="1:7" ht="36.75" customHeight="1">
      <c r="A12" s="264"/>
      <c r="B12" s="265"/>
      <c r="C12" s="265"/>
      <c r="D12" s="265"/>
      <c r="E12" s="265"/>
      <c r="F12" s="265"/>
      <c r="G12" s="266"/>
    </row>
    <row r="13" spans="1:7" ht="57" customHeight="1">
      <c r="A13" s="267" t="s">
        <v>130</v>
      </c>
      <c r="B13" s="268"/>
      <c r="C13" s="268"/>
      <c r="D13" s="268"/>
      <c r="E13" s="268"/>
      <c r="F13" s="268"/>
      <c r="G13" s="269"/>
    </row>
  </sheetData>
  <sheetProtection/>
  <mergeCells count="3">
    <mergeCell ref="A6:G12"/>
    <mergeCell ref="A4:G5"/>
    <mergeCell ref="A13:G13"/>
  </mergeCells>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Feuil9"/>
  <dimension ref="C3:J50"/>
  <sheetViews>
    <sheetView showGridLines="0" zoomScalePageLayoutView="0" workbookViewId="0" topLeftCell="C1">
      <selection activeCell="F14" sqref="F14"/>
    </sheetView>
  </sheetViews>
  <sheetFormatPr defaultColWidth="11.421875" defaultRowHeight="12.75"/>
  <cols>
    <col min="1" max="2" width="11.421875" style="121" customWidth="1"/>
    <col min="3" max="3" width="2.8515625" style="121" customWidth="1"/>
    <col min="4" max="5" width="6.8515625" style="121" customWidth="1"/>
    <col min="6" max="6" width="21.00390625" style="121" customWidth="1"/>
    <col min="7" max="7" width="19.140625" style="121" customWidth="1"/>
    <col min="8" max="8" width="20.57421875" style="121" customWidth="1"/>
    <col min="9" max="9" width="22.00390625" style="121" customWidth="1"/>
    <col min="10" max="10" width="12.7109375" style="121" customWidth="1"/>
    <col min="11" max="11" width="11.421875" style="121" customWidth="1"/>
    <col min="12" max="12" width="8.7109375" style="121" customWidth="1"/>
    <col min="13" max="13" width="5.7109375" style="121" customWidth="1"/>
    <col min="14" max="14" width="24.7109375" style="121" customWidth="1"/>
    <col min="15" max="15" width="18.7109375" style="121" customWidth="1"/>
    <col min="16" max="16" width="24.7109375" style="121" customWidth="1"/>
    <col min="17" max="18" width="17.7109375" style="121" customWidth="1"/>
    <col min="19" max="16384" width="11.421875" style="121" customWidth="1"/>
  </cols>
  <sheetData>
    <row r="2" ht="13.5" thickBot="1"/>
    <row r="3" spans="3:9" ht="28.5" customHeight="1" thickBot="1">
      <c r="C3" s="377" t="s">
        <v>81</v>
      </c>
      <c r="D3" s="378"/>
      <c r="E3" s="378"/>
      <c r="F3" s="378"/>
      <c r="G3" s="378"/>
      <c r="H3" s="378"/>
      <c r="I3" s="379"/>
    </row>
    <row r="4" spans="3:10" ht="19.5" customHeight="1">
      <c r="C4" s="380" t="s">
        <v>14</v>
      </c>
      <c r="D4" s="381"/>
      <c r="E4" s="382"/>
      <c r="F4" s="122"/>
      <c r="G4" s="123" t="s">
        <v>82</v>
      </c>
      <c r="H4" s="124"/>
      <c r="I4" s="383" t="s">
        <v>83</v>
      </c>
      <c r="J4" s="125"/>
    </row>
    <row r="5" spans="3:10" ht="19.5" customHeight="1">
      <c r="C5" s="386" t="s">
        <v>84</v>
      </c>
      <c r="D5" s="387"/>
      <c r="E5" s="388"/>
      <c r="F5" s="389"/>
      <c r="G5" s="389"/>
      <c r="H5" s="389"/>
      <c r="I5" s="384"/>
      <c r="J5" s="125"/>
    </row>
    <row r="6" spans="3:10" ht="19.5" customHeight="1">
      <c r="C6" s="386" t="s">
        <v>85</v>
      </c>
      <c r="D6" s="387"/>
      <c r="E6" s="388"/>
      <c r="F6" s="389"/>
      <c r="G6" s="389"/>
      <c r="H6" s="389"/>
      <c r="I6" s="384"/>
      <c r="J6" s="125"/>
    </row>
    <row r="7" spans="3:10" ht="19.5" customHeight="1">
      <c r="C7" s="390" t="s">
        <v>86</v>
      </c>
      <c r="D7" s="391"/>
      <c r="E7" s="392"/>
      <c r="F7" s="127"/>
      <c r="G7" s="126" t="s">
        <v>87</v>
      </c>
      <c r="H7" s="128"/>
      <c r="I7" s="384"/>
      <c r="J7" s="92"/>
    </row>
    <row r="8" spans="3:10" ht="23.25" customHeight="1">
      <c r="C8" s="393" t="s">
        <v>88</v>
      </c>
      <c r="D8" s="394"/>
      <c r="E8" s="394"/>
      <c r="F8" s="367"/>
      <c r="G8" s="368"/>
      <c r="H8" s="368"/>
      <c r="I8" s="384"/>
      <c r="J8" s="92"/>
    </row>
    <row r="9" spans="3:10" ht="21.75" customHeight="1" thickBot="1">
      <c r="C9" s="369" t="s">
        <v>89</v>
      </c>
      <c r="D9" s="370"/>
      <c r="E9" s="371"/>
      <c r="F9" s="372"/>
      <c r="G9" s="372"/>
      <c r="H9" s="373"/>
      <c r="I9" s="385"/>
      <c r="J9" s="92"/>
    </row>
    <row r="10" spans="3:10" ht="12.75" customHeight="1">
      <c r="C10" s="129"/>
      <c r="D10" s="129"/>
      <c r="E10" s="129"/>
      <c r="F10" s="125"/>
      <c r="G10" s="130"/>
      <c r="H10" s="130"/>
      <c r="I10" s="131"/>
      <c r="J10" s="92"/>
    </row>
    <row r="11" spans="3:9" ht="12.75" customHeight="1">
      <c r="C11" s="132"/>
      <c r="D11" s="374" t="s">
        <v>90</v>
      </c>
      <c r="E11" s="374" t="s">
        <v>91</v>
      </c>
      <c r="F11" s="375" t="s">
        <v>13</v>
      </c>
      <c r="G11" s="376" t="s">
        <v>22</v>
      </c>
      <c r="H11" s="376" t="s">
        <v>92</v>
      </c>
      <c r="I11" s="375" t="s">
        <v>123</v>
      </c>
    </row>
    <row r="12" spans="3:9" ht="12.75" customHeight="1">
      <c r="C12" s="132"/>
      <c r="D12" s="374"/>
      <c r="E12" s="374"/>
      <c r="F12" s="375"/>
      <c r="G12" s="375"/>
      <c r="H12" s="375"/>
      <c r="I12" s="375"/>
    </row>
    <row r="13" spans="3:9" ht="12.75" customHeight="1">
      <c r="C13" s="132"/>
      <c r="D13" s="374"/>
      <c r="E13" s="374"/>
      <c r="F13" s="375"/>
      <c r="G13" s="375"/>
      <c r="H13" s="375"/>
      <c r="I13" s="375"/>
    </row>
    <row r="14" spans="3:9" ht="15.75" customHeight="1">
      <c r="C14" s="132">
        <v>1</v>
      </c>
      <c r="D14" s="133"/>
      <c r="E14" s="133"/>
      <c r="F14" s="133"/>
      <c r="G14" s="133"/>
      <c r="H14" s="133" t="str">
        <f aca="true" t="shared" si="0" ref="H14:H47">IF(F14&gt;0,$F$4," ")</f>
        <v> </v>
      </c>
      <c r="I14" s="133"/>
    </row>
    <row r="15" spans="3:9" ht="15.75" customHeight="1">
      <c r="C15" s="132">
        <v>2</v>
      </c>
      <c r="D15" s="133"/>
      <c r="E15" s="133"/>
      <c r="F15" s="133"/>
      <c r="G15" s="133"/>
      <c r="H15" s="133" t="str">
        <f t="shared" si="0"/>
        <v> </v>
      </c>
      <c r="I15" s="133"/>
    </row>
    <row r="16" spans="3:9" ht="15.75" customHeight="1">
      <c r="C16" s="132">
        <v>3</v>
      </c>
      <c r="D16" s="133"/>
      <c r="E16" s="133"/>
      <c r="F16" s="133"/>
      <c r="G16" s="133"/>
      <c r="H16" s="133" t="str">
        <f t="shared" si="0"/>
        <v> </v>
      </c>
      <c r="I16" s="133"/>
    </row>
    <row r="17" spans="3:9" ht="15.75" customHeight="1">
      <c r="C17" s="132">
        <v>4</v>
      </c>
      <c r="D17" s="133"/>
      <c r="E17" s="133"/>
      <c r="F17" s="133"/>
      <c r="G17" s="133"/>
      <c r="H17" s="133" t="str">
        <f t="shared" si="0"/>
        <v> </v>
      </c>
      <c r="I17" s="133"/>
    </row>
    <row r="18" spans="3:9" ht="15.75" customHeight="1">
      <c r="C18" s="132">
        <v>5</v>
      </c>
      <c r="D18" s="133"/>
      <c r="E18" s="133"/>
      <c r="F18" s="133"/>
      <c r="G18" s="133"/>
      <c r="H18" s="133" t="str">
        <f t="shared" si="0"/>
        <v> </v>
      </c>
      <c r="I18" s="133"/>
    </row>
    <row r="19" spans="3:9" ht="15.75" customHeight="1">
      <c r="C19" s="132">
        <v>6</v>
      </c>
      <c r="D19" s="133"/>
      <c r="E19" s="133"/>
      <c r="F19" s="133"/>
      <c r="G19" s="133"/>
      <c r="H19" s="133" t="str">
        <f t="shared" si="0"/>
        <v> </v>
      </c>
      <c r="I19" s="133"/>
    </row>
    <row r="20" spans="3:9" ht="15.75" customHeight="1">
      <c r="C20" s="132">
        <v>7</v>
      </c>
      <c r="D20" s="133"/>
      <c r="E20" s="133"/>
      <c r="F20" s="133"/>
      <c r="G20" s="133"/>
      <c r="H20" s="133" t="str">
        <f t="shared" si="0"/>
        <v> </v>
      </c>
      <c r="I20" s="133"/>
    </row>
    <row r="21" spans="3:9" ht="15.75" customHeight="1">
      <c r="C21" s="132">
        <v>8</v>
      </c>
      <c r="D21" s="133"/>
      <c r="E21" s="133"/>
      <c r="F21" s="133"/>
      <c r="G21" s="133"/>
      <c r="H21" s="133" t="str">
        <f t="shared" si="0"/>
        <v> </v>
      </c>
      <c r="I21" s="133"/>
    </row>
    <row r="22" spans="3:9" ht="15.75" customHeight="1">
      <c r="C22" s="132">
        <v>9</v>
      </c>
      <c r="D22" s="133"/>
      <c r="E22" s="133"/>
      <c r="F22" s="133"/>
      <c r="G22" s="133"/>
      <c r="H22" s="133" t="str">
        <f t="shared" si="0"/>
        <v> </v>
      </c>
      <c r="I22" s="133"/>
    </row>
    <row r="23" spans="3:9" ht="15.75" customHeight="1">
      <c r="C23" s="132">
        <v>10</v>
      </c>
      <c r="D23" s="133"/>
      <c r="E23" s="133"/>
      <c r="F23" s="133"/>
      <c r="G23" s="133"/>
      <c r="H23" s="133" t="str">
        <f t="shared" si="0"/>
        <v> </v>
      </c>
      <c r="I23" s="133"/>
    </row>
    <row r="24" spans="3:9" ht="15.75" customHeight="1">
      <c r="C24" s="132">
        <v>11</v>
      </c>
      <c r="D24" s="133"/>
      <c r="E24" s="133"/>
      <c r="F24" s="133"/>
      <c r="G24" s="133"/>
      <c r="H24" s="133" t="str">
        <f t="shared" si="0"/>
        <v> </v>
      </c>
      <c r="I24" s="133"/>
    </row>
    <row r="25" spans="3:9" ht="15.75" customHeight="1">
      <c r="C25" s="132">
        <v>12</v>
      </c>
      <c r="D25" s="133"/>
      <c r="E25" s="133"/>
      <c r="F25" s="133"/>
      <c r="G25" s="133"/>
      <c r="H25" s="133" t="str">
        <f t="shared" si="0"/>
        <v> </v>
      </c>
      <c r="I25" s="133"/>
    </row>
    <row r="26" spans="3:9" ht="15.75" customHeight="1">
      <c r="C26" s="132">
        <v>13</v>
      </c>
      <c r="D26" s="133"/>
      <c r="E26" s="133"/>
      <c r="F26" s="133"/>
      <c r="G26" s="133"/>
      <c r="H26" s="133" t="str">
        <f t="shared" si="0"/>
        <v> </v>
      </c>
      <c r="I26" s="133"/>
    </row>
    <row r="27" spans="3:9" ht="15.75" customHeight="1">
      <c r="C27" s="132">
        <v>14</v>
      </c>
      <c r="D27" s="133"/>
      <c r="E27" s="133"/>
      <c r="F27" s="133"/>
      <c r="G27" s="133"/>
      <c r="H27" s="133" t="str">
        <f t="shared" si="0"/>
        <v> </v>
      </c>
      <c r="I27" s="133"/>
    </row>
    <row r="28" spans="3:9" ht="15.75" customHeight="1">
      <c r="C28" s="132">
        <v>15</v>
      </c>
      <c r="D28" s="133"/>
      <c r="E28" s="133"/>
      <c r="F28" s="133"/>
      <c r="G28" s="133"/>
      <c r="H28" s="133" t="str">
        <f t="shared" si="0"/>
        <v> </v>
      </c>
      <c r="I28" s="133"/>
    </row>
    <row r="29" spans="3:9" ht="15.75" customHeight="1">
      <c r="C29" s="132">
        <v>16</v>
      </c>
      <c r="D29" s="133"/>
      <c r="E29" s="133"/>
      <c r="F29" s="133"/>
      <c r="G29" s="133"/>
      <c r="H29" s="133" t="str">
        <f t="shared" si="0"/>
        <v> </v>
      </c>
      <c r="I29" s="133"/>
    </row>
    <row r="30" spans="3:9" ht="15.75" customHeight="1">
      <c r="C30" s="132">
        <v>17</v>
      </c>
      <c r="D30" s="133"/>
      <c r="E30" s="133"/>
      <c r="F30" s="133"/>
      <c r="G30" s="133"/>
      <c r="H30" s="133" t="str">
        <f t="shared" si="0"/>
        <v> </v>
      </c>
      <c r="I30" s="133"/>
    </row>
    <row r="31" spans="3:9" ht="15.75" customHeight="1">
      <c r="C31" s="132">
        <v>18</v>
      </c>
      <c r="D31" s="133"/>
      <c r="E31" s="133"/>
      <c r="F31" s="133"/>
      <c r="G31" s="133"/>
      <c r="H31" s="133" t="str">
        <f t="shared" si="0"/>
        <v> </v>
      </c>
      <c r="I31" s="133"/>
    </row>
    <row r="32" spans="3:9" ht="15.75" customHeight="1">
      <c r="C32" s="132">
        <v>19</v>
      </c>
      <c r="D32" s="133"/>
      <c r="E32" s="133"/>
      <c r="F32" s="133"/>
      <c r="G32" s="133"/>
      <c r="H32" s="133" t="str">
        <f t="shared" si="0"/>
        <v> </v>
      </c>
      <c r="I32" s="133"/>
    </row>
    <row r="33" spans="3:9" ht="15.75" customHeight="1">
      <c r="C33" s="132">
        <v>20</v>
      </c>
      <c r="D33" s="133"/>
      <c r="E33" s="133"/>
      <c r="F33" s="133"/>
      <c r="G33" s="133"/>
      <c r="H33" s="133" t="str">
        <f t="shared" si="0"/>
        <v> </v>
      </c>
      <c r="I33" s="133"/>
    </row>
    <row r="34" spans="3:9" ht="15.75" customHeight="1">
      <c r="C34" s="132">
        <v>21</v>
      </c>
      <c r="D34" s="133"/>
      <c r="E34" s="133"/>
      <c r="F34" s="133"/>
      <c r="G34" s="133"/>
      <c r="H34" s="133" t="str">
        <f t="shared" si="0"/>
        <v> </v>
      </c>
      <c r="I34" s="133"/>
    </row>
    <row r="35" spans="3:9" ht="15.75" customHeight="1">
      <c r="C35" s="132">
        <v>22</v>
      </c>
      <c r="D35" s="133"/>
      <c r="E35" s="133"/>
      <c r="F35" s="133"/>
      <c r="G35" s="133"/>
      <c r="H35" s="133" t="str">
        <f t="shared" si="0"/>
        <v> </v>
      </c>
      <c r="I35" s="133"/>
    </row>
    <row r="36" spans="3:9" ht="15.75" customHeight="1">
      <c r="C36" s="132">
        <v>23</v>
      </c>
      <c r="D36" s="133"/>
      <c r="E36" s="133"/>
      <c r="F36" s="133"/>
      <c r="G36" s="133"/>
      <c r="H36" s="133" t="str">
        <f t="shared" si="0"/>
        <v> </v>
      </c>
      <c r="I36" s="133"/>
    </row>
    <row r="37" spans="3:9" ht="15.75" customHeight="1">
      <c r="C37" s="132">
        <v>24</v>
      </c>
      <c r="D37" s="133"/>
      <c r="E37" s="133"/>
      <c r="F37" s="133"/>
      <c r="G37" s="133"/>
      <c r="H37" s="133" t="str">
        <f t="shared" si="0"/>
        <v> </v>
      </c>
      <c r="I37" s="133"/>
    </row>
    <row r="38" spans="3:9" ht="15.75" customHeight="1">
      <c r="C38" s="132">
        <v>25</v>
      </c>
      <c r="D38" s="133"/>
      <c r="E38" s="133"/>
      <c r="F38" s="133"/>
      <c r="G38" s="133"/>
      <c r="H38" s="133" t="str">
        <f t="shared" si="0"/>
        <v> </v>
      </c>
      <c r="I38" s="133"/>
    </row>
    <row r="39" spans="3:9" ht="15.75" customHeight="1">
      <c r="C39" s="132">
        <v>26</v>
      </c>
      <c r="D39" s="133"/>
      <c r="E39" s="133"/>
      <c r="F39" s="133"/>
      <c r="G39" s="133"/>
      <c r="H39" s="133" t="str">
        <f t="shared" si="0"/>
        <v> </v>
      </c>
      <c r="I39" s="133"/>
    </row>
    <row r="40" spans="3:9" ht="15.75" customHeight="1">
      <c r="C40" s="132">
        <v>27</v>
      </c>
      <c r="D40" s="133"/>
      <c r="E40" s="133"/>
      <c r="F40" s="133"/>
      <c r="G40" s="133"/>
      <c r="H40" s="133" t="str">
        <f t="shared" si="0"/>
        <v> </v>
      </c>
      <c r="I40" s="133"/>
    </row>
    <row r="41" spans="3:9" ht="15.75" customHeight="1">
      <c r="C41" s="132">
        <v>28</v>
      </c>
      <c r="D41" s="133"/>
      <c r="E41" s="133"/>
      <c r="F41" s="133"/>
      <c r="G41" s="133"/>
      <c r="H41" s="133" t="str">
        <f t="shared" si="0"/>
        <v> </v>
      </c>
      <c r="I41" s="133"/>
    </row>
    <row r="42" spans="3:9" ht="15.75" customHeight="1">
      <c r="C42" s="132">
        <v>29</v>
      </c>
      <c r="D42" s="133"/>
      <c r="E42" s="133"/>
      <c r="F42" s="133"/>
      <c r="G42" s="133"/>
      <c r="H42" s="133" t="str">
        <f t="shared" si="0"/>
        <v> </v>
      </c>
      <c r="I42" s="133"/>
    </row>
    <row r="43" spans="3:9" ht="15.75" customHeight="1">
      <c r="C43" s="132">
        <v>30</v>
      </c>
      <c r="D43" s="133"/>
      <c r="E43" s="133"/>
      <c r="F43" s="133"/>
      <c r="G43" s="133"/>
      <c r="H43" s="133" t="str">
        <f t="shared" si="0"/>
        <v> </v>
      </c>
      <c r="I43" s="133"/>
    </row>
    <row r="44" spans="3:9" ht="15.75">
      <c r="C44" s="132">
        <v>31</v>
      </c>
      <c r="D44" s="133"/>
      <c r="E44" s="133"/>
      <c r="F44" s="133"/>
      <c r="G44" s="133"/>
      <c r="H44" s="133" t="str">
        <f t="shared" si="0"/>
        <v> </v>
      </c>
      <c r="I44" s="133"/>
    </row>
    <row r="45" spans="3:9" ht="15.75">
      <c r="C45" s="132">
        <v>32</v>
      </c>
      <c r="D45" s="133"/>
      <c r="E45" s="133"/>
      <c r="F45" s="133"/>
      <c r="G45" s="133"/>
      <c r="H45" s="133" t="str">
        <f t="shared" si="0"/>
        <v> </v>
      </c>
      <c r="I45" s="133"/>
    </row>
    <row r="46" spans="3:9" ht="15.75">
      <c r="C46" s="132">
        <v>33</v>
      </c>
      <c r="D46" s="133"/>
      <c r="E46" s="133"/>
      <c r="F46" s="133"/>
      <c r="G46" s="133"/>
      <c r="H46" s="133" t="str">
        <f t="shared" si="0"/>
        <v> </v>
      </c>
      <c r="I46" s="133"/>
    </row>
    <row r="47" spans="3:9" ht="15.75">
      <c r="C47" s="132">
        <v>34</v>
      </c>
      <c r="D47" s="133"/>
      <c r="E47" s="133"/>
      <c r="F47" s="133"/>
      <c r="G47" s="133"/>
      <c r="H47" s="133" t="str">
        <f t="shared" si="0"/>
        <v> </v>
      </c>
      <c r="I47" s="133"/>
    </row>
    <row r="49" ht="12.75">
      <c r="E49" s="112" t="s">
        <v>93</v>
      </c>
    </row>
    <row r="50" ht="12.75">
      <c r="E50" s="112" t="s">
        <v>94</v>
      </c>
    </row>
  </sheetData>
  <sheetProtection/>
  <mergeCells count="18">
    <mergeCell ref="I11:I13"/>
    <mergeCell ref="C3:I3"/>
    <mergeCell ref="C4:E4"/>
    <mergeCell ref="I4:I9"/>
    <mergeCell ref="C5:E5"/>
    <mergeCell ref="F5:H5"/>
    <mergeCell ref="C6:E6"/>
    <mergeCell ref="F6:H6"/>
    <mergeCell ref="C7:E7"/>
    <mergeCell ref="C8:E8"/>
    <mergeCell ref="F8:H8"/>
    <mergeCell ref="C9:E9"/>
    <mergeCell ref="F9:H9"/>
    <mergeCell ref="D11:D13"/>
    <mergeCell ref="E11:E13"/>
    <mergeCell ref="F11:F13"/>
    <mergeCell ref="G11:G13"/>
    <mergeCell ref="H11:H13"/>
  </mergeCells>
  <printOptions horizontalCentered="1"/>
  <pageMargins left="0" right="0" top="0.5905511811023623"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Feuil2"/>
  <dimension ref="A2:AG62"/>
  <sheetViews>
    <sheetView showGridLines="0" zoomScale="75" zoomScaleNormal="75" zoomScalePageLayoutView="0" workbookViewId="0" topLeftCell="A1">
      <selection activeCell="V12" sqref="V12"/>
    </sheetView>
  </sheetViews>
  <sheetFormatPr defaultColWidth="11.421875" defaultRowHeight="12.75"/>
  <cols>
    <col min="2" max="2" width="4.7109375" style="25" customWidth="1"/>
    <col min="3" max="33" width="3.7109375" style="0" customWidth="1"/>
  </cols>
  <sheetData>
    <row r="2" spans="3:30" s="25" customFormat="1" ht="11.25">
      <c r="C2" s="25">
        <v>3</v>
      </c>
      <c r="AD2" s="25">
        <v>3</v>
      </c>
    </row>
    <row r="5" spans="2:33" ht="15">
      <c r="B5" s="2"/>
      <c r="C5" s="294" t="s">
        <v>0</v>
      </c>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37"/>
      <c r="AF5" s="37"/>
      <c r="AG5" s="37"/>
    </row>
    <row r="6" spans="2:30" ht="26.25">
      <c r="B6" s="3"/>
      <c r="C6" s="295" t="s">
        <v>53</v>
      </c>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row>
    <row r="7" spans="2:30" ht="12.75">
      <c r="B7" s="5"/>
      <c r="C7" s="296" t="s">
        <v>1</v>
      </c>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row>
    <row r="8" spans="2:15" ht="9.75" customHeight="1">
      <c r="B8" s="5"/>
      <c r="C8" s="17"/>
      <c r="D8" s="11"/>
      <c r="E8" s="11"/>
      <c r="F8" s="11"/>
      <c r="G8" s="11"/>
      <c r="H8" s="11"/>
      <c r="I8" s="11"/>
      <c r="J8" s="11"/>
      <c r="K8" s="11"/>
      <c r="L8" s="11"/>
      <c r="M8" s="11"/>
      <c r="N8" s="11"/>
      <c r="O8" s="11"/>
    </row>
    <row r="9" spans="2:30" ht="24.75" customHeight="1">
      <c r="B9" s="25">
        <v>25</v>
      </c>
      <c r="C9" s="297" t="s">
        <v>2</v>
      </c>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row>
    <row r="10" spans="2:30" ht="26.25">
      <c r="B10" s="3"/>
      <c r="C10" s="295">
        <v>2011</v>
      </c>
      <c r="D10" s="295"/>
      <c r="E10" s="295"/>
      <c r="F10" s="295"/>
      <c r="G10" s="295"/>
      <c r="H10" s="28"/>
      <c r="I10" s="295" t="s">
        <v>55</v>
      </c>
      <c r="J10" s="295"/>
      <c r="K10" s="295"/>
      <c r="L10" s="295"/>
      <c r="M10" s="295"/>
      <c r="N10" s="295"/>
      <c r="O10" s="295"/>
      <c r="P10" s="295"/>
      <c r="Q10" s="295"/>
      <c r="R10" s="295"/>
      <c r="S10" s="295"/>
      <c r="T10" s="295"/>
      <c r="U10" s="295"/>
      <c r="V10" s="295"/>
      <c r="W10" s="295"/>
      <c r="X10" s="295"/>
      <c r="Y10" s="28"/>
      <c r="Z10" s="28"/>
      <c r="AA10" s="28"/>
      <c r="AB10" s="28"/>
      <c r="AC10" s="28"/>
      <c r="AD10" s="28"/>
    </row>
    <row r="11" spans="2:24" s="31" customFormat="1" ht="18.75" customHeight="1">
      <c r="B11" s="25">
        <v>19</v>
      </c>
      <c r="C11" s="29"/>
      <c r="D11" s="45"/>
      <c r="E11" s="29"/>
      <c r="F11" s="32"/>
      <c r="G11" s="32"/>
      <c r="H11" s="29"/>
      <c r="I11" s="286" t="s">
        <v>33</v>
      </c>
      <c r="J11" s="286"/>
      <c r="K11" s="286"/>
      <c r="L11" s="298"/>
      <c r="M11" s="298"/>
      <c r="N11" s="298"/>
      <c r="O11" s="298"/>
      <c r="P11" s="298"/>
      <c r="Q11" s="298"/>
      <c r="R11" s="298"/>
      <c r="S11" s="298"/>
      <c r="T11" s="298"/>
      <c r="U11" s="298"/>
      <c r="V11" s="299">
        <v>2011</v>
      </c>
      <c r="W11" s="299"/>
      <c r="X11" s="299"/>
    </row>
    <row r="12" spans="2:15" s="31" customFormat="1" ht="9.75" customHeight="1">
      <c r="B12" s="18"/>
      <c r="C12" s="29"/>
      <c r="D12" s="30"/>
      <c r="E12" s="29"/>
      <c r="F12" s="32"/>
      <c r="G12" s="32"/>
      <c r="H12" s="32"/>
      <c r="I12" s="32"/>
      <c r="J12" s="32"/>
      <c r="K12" s="29"/>
      <c r="L12" s="30"/>
      <c r="M12" s="30"/>
      <c r="N12" s="30"/>
      <c r="O12" s="30"/>
    </row>
    <row r="13" spans="2:29" ht="12.75">
      <c r="B13"/>
      <c r="K13" s="33"/>
      <c r="O13" s="12"/>
      <c r="X13" s="39"/>
      <c r="Y13" s="291" t="s">
        <v>3</v>
      </c>
      <c r="Z13" s="292"/>
      <c r="AA13" s="292"/>
      <c r="AB13" s="292"/>
      <c r="AC13" s="293"/>
    </row>
    <row r="14" spans="2:29" ht="12.75">
      <c r="B14" s="5"/>
      <c r="C14" s="1"/>
      <c r="D14" s="38"/>
      <c r="E14" s="38"/>
      <c r="F14" s="38"/>
      <c r="G14" s="290" t="s">
        <v>66</v>
      </c>
      <c r="H14" s="290"/>
      <c r="I14" s="290"/>
      <c r="J14" s="290"/>
      <c r="K14" s="290"/>
      <c r="L14" s="290"/>
      <c r="M14" s="290"/>
      <c r="N14" s="290"/>
      <c r="O14" s="290"/>
      <c r="P14" s="290"/>
      <c r="Q14" s="290"/>
      <c r="R14" s="307" t="s">
        <v>65</v>
      </c>
      <c r="S14" s="307"/>
      <c r="T14" s="307"/>
      <c r="U14" s="307"/>
      <c r="V14" s="307"/>
      <c r="W14" s="307"/>
      <c r="X14" s="39"/>
      <c r="Y14" s="300" t="s">
        <v>4</v>
      </c>
      <c r="Z14" s="301"/>
      <c r="AA14" s="301"/>
      <c r="AB14" s="301"/>
      <c r="AC14" s="302"/>
    </row>
    <row r="15" spans="2:29" ht="21.75" customHeight="1">
      <c r="B15" s="25">
        <v>22</v>
      </c>
      <c r="D15" s="46"/>
      <c r="E15" s="46"/>
      <c r="F15" s="46"/>
      <c r="G15" s="277"/>
      <c r="H15" s="278"/>
      <c r="I15" s="278"/>
      <c r="J15" s="278"/>
      <c r="K15" s="278"/>
      <c r="L15" s="278"/>
      <c r="M15" s="278"/>
      <c r="N15" s="278"/>
      <c r="O15" s="278"/>
      <c r="P15" s="278"/>
      <c r="Q15" s="278"/>
      <c r="R15" s="278"/>
      <c r="S15" s="279"/>
      <c r="T15" s="277"/>
      <c r="U15" s="279"/>
      <c r="X15" s="47"/>
      <c r="Y15" s="304" t="s">
        <v>156</v>
      </c>
      <c r="Z15" s="305"/>
      <c r="AA15" s="305"/>
      <c r="AB15" s="305"/>
      <c r="AC15" s="306"/>
    </row>
    <row r="16" ht="9.75" customHeight="1">
      <c r="B16" s="25">
        <v>10</v>
      </c>
    </row>
    <row r="17" spans="2:20" ht="9.75" customHeight="1">
      <c r="B17" s="25" t="s">
        <v>56</v>
      </c>
      <c r="I17" s="35"/>
      <c r="L17" s="48"/>
      <c r="M17" s="48"/>
      <c r="N17" s="280"/>
      <c r="O17" s="280"/>
      <c r="P17" s="280"/>
      <c r="Q17" s="280"/>
      <c r="R17" s="280"/>
      <c r="S17" s="74"/>
      <c r="T17" s="74" t="s">
        <v>37</v>
      </c>
    </row>
    <row r="18" spans="2:30" s="23" customFormat="1" ht="7.5" customHeight="1">
      <c r="B18" s="25">
        <v>12</v>
      </c>
      <c r="C18" s="14"/>
      <c r="D18" s="14"/>
      <c r="E18" s="14"/>
      <c r="F18" s="14"/>
      <c r="G18" s="14"/>
      <c r="H18" s="79"/>
      <c r="I18" s="82"/>
      <c r="J18" s="82"/>
      <c r="K18" s="79"/>
      <c r="L18" s="79"/>
      <c r="M18" s="82"/>
      <c r="N18" s="82"/>
      <c r="O18" s="79"/>
      <c r="P18" s="77"/>
      <c r="Q18" s="77"/>
      <c r="R18" s="77"/>
      <c r="S18" s="77"/>
      <c r="T18" s="77"/>
      <c r="U18" s="77"/>
      <c r="V18" s="77"/>
      <c r="W18" s="77"/>
      <c r="X18" s="77"/>
      <c r="Y18" s="77"/>
      <c r="Z18" s="77"/>
      <c r="AA18" s="77"/>
      <c r="AB18" s="80"/>
      <c r="AC18" s="80"/>
      <c r="AD18" s="78"/>
    </row>
    <row r="19" spans="2:30" ht="15" customHeight="1">
      <c r="B19" s="25">
        <v>14</v>
      </c>
      <c r="C19" s="49"/>
      <c r="D19" s="49"/>
      <c r="E19" s="311" t="s">
        <v>109</v>
      </c>
      <c r="F19" s="311"/>
      <c r="G19" s="311"/>
      <c r="H19" s="311"/>
      <c r="I19" s="311"/>
      <c r="J19" s="311"/>
      <c r="K19" s="311"/>
      <c r="L19" s="170"/>
      <c r="M19" s="281"/>
      <c r="N19" s="281"/>
      <c r="O19" s="281"/>
      <c r="P19" s="281"/>
      <c r="Q19" s="281"/>
      <c r="R19" s="281"/>
      <c r="S19" s="281"/>
      <c r="T19" s="281"/>
      <c r="U19" s="281"/>
      <c r="V19" s="281"/>
      <c r="W19" s="281"/>
      <c r="X19" s="281"/>
      <c r="Y19" s="281"/>
      <c r="Z19" s="281"/>
      <c r="AA19" s="281"/>
      <c r="AB19" s="281"/>
      <c r="AC19" s="50"/>
      <c r="AD19" s="49"/>
    </row>
    <row r="20" spans="3:30" ht="15" customHeight="1">
      <c r="C20" s="49"/>
      <c r="D20" s="49"/>
      <c r="E20" s="50" t="s">
        <v>45</v>
      </c>
      <c r="F20" s="50"/>
      <c r="G20" s="50"/>
      <c r="H20" s="49"/>
      <c r="I20" s="49"/>
      <c r="J20" s="49"/>
      <c r="K20" s="313"/>
      <c r="L20" s="313"/>
      <c r="M20" s="313"/>
      <c r="N20" s="313"/>
      <c r="O20" s="313"/>
      <c r="P20" s="313"/>
      <c r="Q20" s="313"/>
      <c r="R20" s="313"/>
      <c r="S20" s="314" t="s">
        <v>46</v>
      </c>
      <c r="T20" s="314"/>
      <c r="U20" s="313"/>
      <c r="V20" s="313"/>
      <c r="W20" s="313"/>
      <c r="X20" s="313"/>
      <c r="Y20" s="313"/>
      <c r="Z20" s="313"/>
      <c r="AA20" s="313"/>
      <c r="AB20" s="313"/>
      <c r="AC20" s="49"/>
      <c r="AD20" s="49"/>
    </row>
    <row r="21" spans="3:30" ht="15" customHeight="1">
      <c r="C21" s="49"/>
      <c r="D21" s="49"/>
      <c r="E21" s="50" t="s">
        <v>69</v>
      </c>
      <c r="F21" s="50"/>
      <c r="G21" s="50"/>
      <c r="H21" s="49"/>
      <c r="I21" s="49"/>
      <c r="J21" s="49"/>
      <c r="K21" s="272"/>
      <c r="L21" s="273"/>
      <c r="M21" s="273"/>
      <c r="N21" s="273"/>
      <c r="O21" s="273"/>
      <c r="P21" s="273"/>
      <c r="Q21" s="273"/>
      <c r="R21" s="273"/>
      <c r="S21" s="273"/>
      <c r="T21" s="273"/>
      <c r="U21" s="273"/>
      <c r="V21" s="273"/>
      <c r="W21" s="273"/>
      <c r="X21" s="273"/>
      <c r="Y21" s="273"/>
      <c r="Z21" s="273"/>
      <c r="AA21" s="273"/>
      <c r="AB21" s="273"/>
      <c r="AC21" s="49"/>
      <c r="AD21" s="49"/>
    </row>
    <row r="22" spans="3:30" ht="15" customHeight="1">
      <c r="C22" s="49"/>
      <c r="D22" s="49"/>
      <c r="E22" s="50"/>
      <c r="F22" s="50"/>
      <c r="G22" s="50"/>
      <c r="H22" s="49"/>
      <c r="I22" s="49"/>
      <c r="J22" s="49"/>
      <c r="K22" s="59"/>
      <c r="L22" s="59"/>
      <c r="M22" s="59"/>
      <c r="N22" s="59"/>
      <c r="O22" s="59"/>
      <c r="P22" s="142"/>
      <c r="Q22" s="142"/>
      <c r="R22" s="142"/>
      <c r="S22" s="142"/>
      <c r="T22" s="142"/>
      <c r="U22" s="142"/>
      <c r="V22" s="142"/>
      <c r="W22" s="142"/>
      <c r="X22" s="142"/>
      <c r="Y22" s="142"/>
      <c r="Z22" s="142"/>
      <c r="AA22" s="142"/>
      <c r="AB22" s="59"/>
      <c r="AC22" s="49"/>
      <c r="AD22" s="49"/>
    </row>
    <row r="23" spans="2:27" ht="15" customHeight="1">
      <c r="B23" s="51">
        <v>20</v>
      </c>
      <c r="C23" s="42"/>
      <c r="D23" s="42"/>
      <c r="E23" s="52"/>
      <c r="F23" s="284" t="s">
        <v>110</v>
      </c>
      <c r="G23" s="284"/>
      <c r="H23" s="284"/>
      <c r="I23" s="284"/>
      <c r="J23" s="284"/>
      <c r="K23" s="284"/>
      <c r="L23" s="284"/>
      <c r="M23" s="284"/>
      <c r="N23" s="284"/>
      <c r="O23" s="52"/>
      <c r="P23" s="285"/>
      <c r="Q23" s="285"/>
      <c r="R23" s="285"/>
      <c r="S23" s="285"/>
      <c r="T23" s="285"/>
      <c r="U23" s="285"/>
      <c r="V23" s="285"/>
      <c r="W23" s="285"/>
      <c r="X23" s="285"/>
      <c r="Y23" s="285"/>
      <c r="Z23" s="285"/>
      <c r="AA23" s="285"/>
    </row>
    <row r="24" spans="2:27" ht="15" customHeight="1">
      <c r="B24" s="63">
        <v>20</v>
      </c>
      <c r="C24" s="40"/>
      <c r="D24" s="40"/>
      <c r="E24" s="64"/>
      <c r="F24" s="317" t="s">
        <v>111</v>
      </c>
      <c r="G24" s="317"/>
      <c r="H24" s="317"/>
      <c r="I24" s="317"/>
      <c r="J24" s="317"/>
      <c r="K24" s="317"/>
      <c r="L24" s="317"/>
      <c r="M24" s="317"/>
      <c r="N24" s="317"/>
      <c r="O24" s="64"/>
      <c r="P24" s="318"/>
      <c r="Q24" s="318"/>
      <c r="R24" s="318"/>
      <c r="S24" s="318"/>
      <c r="T24" s="318"/>
      <c r="U24" s="318"/>
      <c r="V24" s="318"/>
      <c r="W24" s="318"/>
      <c r="X24" s="318"/>
      <c r="Y24" s="318"/>
      <c r="Z24" s="318"/>
      <c r="AA24" s="318"/>
    </row>
    <row r="25" spans="3:30" ht="15" customHeight="1" thickBot="1">
      <c r="C25" s="76"/>
      <c r="D25" s="14"/>
      <c r="E25" s="14"/>
      <c r="F25" s="14"/>
      <c r="G25" s="14"/>
      <c r="H25" s="77"/>
      <c r="I25" s="77"/>
      <c r="J25" s="77"/>
      <c r="K25" s="77"/>
      <c r="L25" s="77"/>
      <c r="M25" s="77"/>
      <c r="N25" s="77"/>
      <c r="O25" s="77"/>
      <c r="P25" s="77"/>
      <c r="Q25" s="77"/>
      <c r="R25" s="77"/>
      <c r="S25" s="77"/>
      <c r="T25" s="77"/>
      <c r="U25" s="77"/>
      <c r="V25" s="77"/>
      <c r="W25" s="77"/>
      <c r="X25" s="77"/>
      <c r="Y25" s="77"/>
      <c r="Z25" s="77"/>
      <c r="AA25" s="77"/>
      <c r="AB25" s="80"/>
      <c r="AC25" s="80"/>
      <c r="AD25" s="14"/>
    </row>
    <row r="26" spans="1:31" ht="15" customHeight="1" thickBot="1">
      <c r="A26" s="23"/>
      <c r="B26" s="25">
        <v>22</v>
      </c>
      <c r="C26" s="286" t="s">
        <v>107</v>
      </c>
      <c r="D26" s="286"/>
      <c r="E26" s="286"/>
      <c r="F26" s="286"/>
      <c r="G26" s="286"/>
      <c r="H26" s="23"/>
      <c r="I26" s="287" t="s">
        <v>106</v>
      </c>
      <c r="J26" s="288"/>
      <c r="K26" s="288"/>
      <c r="L26" s="289"/>
      <c r="M26" s="168"/>
      <c r="N26" s="282" t="s">
        <v>58</v>
      </c>
      <c r="O26" s="283"/>
      <c r="P26" s="283"/>
      <c r="Q26" s="168"/>
      <c r="R26" s="282" t="s">
        <v>59</v>
      </c>
      <c r="S26" s="283"/>
      <c r="T26" s="283"/>
      <c r="U26" s="168"/>
      <c r="V26" s="282" t="s">
        <v>60</v>
      </c>
      <c r="W26" s="283"/>
      <c r="X26" s="283"/>
      <c r="Y26" s="168"/>
      <c r="Z26" s="282" t="s">
        <v>105</v>
      </c>
      <c r="AA26" s="283"/>
      <c r="AB26" s="283"/>
      <c r="AC26" s="168"/>
      <c r="AD26" s="167"/>
      <c r="AE26" s="23"/>
    </row>
    <row r="27" spans="1:31" ht="15" customHeight="1">
      <c r="A27" s="27"/>
      <c r="B27" s="26"/>
      <c r="C27" s="76"/>
      <c r="D27" s="14"/>
      <c r="E27" s="14"/>
      <c r="F27" s="14"/>
      <c r="G27" s="14"/>
      <c r="H27" s="79"/>
      <c r="I27" s="82"/>
      <c r="J27" s="308" t="s">
        <v>108</v>
      </c>
      <c r="K27" s="309"/>
      <c r="L27" s="309"/>
      <c r="M27" s="309"/>
      <c r="N27" s="309"/>
      <c r="O27" s="309"/>
      <c r="P27" s="309"/>
      <c r="Q27" s="309"/>
      <c r="R27" s="309"/>
      <c r="S27" s="309"/>
      <c r="T27" s="309"/>
      <c r="U27" s="309"/>
      <c r="V27" s="310"/>
      <c r="W27" s="80"/>
      <c r="X27" s="80"/>
      <c r="Y27" s="77"/>
      <c r="Z27" s="77"/>
      <c r="AA27" s="80"/>
      <c r="AB27" s="80"/>
      <c r="AC27" s="80"/>
      <c r="AD27" s="81"/>
      <c r="AE27" s="27"/>
    </row>
    <row r="28" spans="1:31" ht="15" customHeight="1">
      <c r="A28" s="27"/>
      <c r="B28" s="26"/>
      <c r="C28" s="76"/>
      <c r="D28" s="14"/>
      <c r="E28" s="14"/>
      <c r="F28" s="14"/>
      <c r="G28" s="14"/>
      <c r="H28" s="79"/>
      <c r="I28" s="82"/>
      <c r="J28" s="169"/>
      <c r="K28" s="169"/>
      <c r="L28" s="169"/>
      <c r="M28" s="169"/>
      <c r="N28" s="169"/>
      <c r="O28" s="169"/>
      <c r="P28" s="169"/>
      <c r="Q28" s="169"/>
      <c r="R28" s="169"/>
      <c r="S28" s="169"/>
      <c r="T28" s="169"/>
      <c r="U28" s="169"/>
      <c r="V28" s="169"/>
      <c r="W28" s="80"/>
      <c r="X28" s="80"/>
      <c r="Y28" s="77"/>
      <c r="Z28" s="77"/>
      <c r="AA28" s="80"/>
      <c r="AB28" s="80"/>
      <c r="AC28" s="80"/>
      <c r="AD28" s="81"/>
      <c r="AE28" s="27"/>
    </row>
    <row r="29" spans="1:31" ht="15.75" customHeight="1">
      <c r="A29" s="27"/>
      <c r="B29" s="26"/>
      <c r="C29" s="76"/>
      <c r="D29" s="14"/>
      <c r="E29" s="14"/>
      <c r="F29" s="14"/>
      <c r="G29" s="14"/>
      <c r="H29" s="79"/>
      <c r="I29" s="82"/>
      <c r="J29" s="169"/>
      <c r="K29" s="169"/>
      <c r="L29" s="169"/>
      <c r="M29" s="169"/>
      <c r="N29" s="169"/>
      <c r="O29" s="169"/>
      <c r="P29" s="169"/>
      <c r="Q29" s="169"/>
      <c r="R29" s="169"/>
      <c r="S29" s="169"/>
      <c r="T29" s="169"/>
      <c r="U29" s="169"/>
      <c r="V29" s="169"/>
      <c r="W29" s="80"/>
      <c r="X29" s="80"/>
      <c r="Y29" s="77"/>
      <c r="Z29" s="77"/>
      <c r="AA29" s="80"/>
      <c r="AB29" s="80"/>
      <c r="AC29" s="80"/>
      <c r="AD29" s="81"/>
      <c r="AE29" s="27"/>
    </row>
    <row r="30" spans="3:30" ht="15.75" customHeight="1">
      <c r="C30" s="49"/>
      <c r="D30" s="49"/>
      <c r="E30" s="54" t="s">
        <v>38</v>
      </c>
      <c r="F30" s="54"/>
      <c r="G30" s="54"/>
      <c r="H30" s="49"/>
      <c r="I30" s="49"/>
      <c r="J30" s="49"/>
      <c r="K30" s="274"/>
      <c r="L30" s="274"/>
      <c r="M30" s="143" t="s">
        <v>40</v>
      </c>
      <c r="N30" s="275"/>
      <c r="O30" s="275"/>
      <c r="P30" s="53" t="s">
        <v>39</v>
      </c>
      <c r="Q30" s="274"/>
      <c r="R30" s="274"/>
      <c r="S30" s="143" t="s">
        <v>40</v>
      </c>
      <c r="T30" s="275"/>
      <c r="U30" s="275"/>
      <c r="V30" s="169"/>
      <c r="W30" s="80"/>
      <c r="X30" s="80"/>
      <c r="Y30" s="77"/>
      <c r="Z30" s="77"/>
      <c r="AA30" s="80"/>
      <c r="AB30" s="80"/>
      <c r="AC30" s="49"/>
      <c r="AD30" s="49"/>
    </row>
    <row r="31" spans="3:30" ht="15.75" customHeight="1">
      <c r="C31" s="49"/>
      <c r="D31" s="49"/>
      <c r="E31" s="54" t="s">
        <v>41</v>
      </c>
      <c r="F31" s="54"/>
      <c r="G31" s="54"/>
      <c r="H31" s="49"/>
      <c r="I31" s="49"/>
      <c r="J31" s="49"/>
      <c r="K31" s="273"/>
      <c r="L31" s="273"/>
      <c r="M31" s="273"/>
      <c r="N31" s="273"/>
      <c r="O31" s="273"/>
      <c r="P31" s="273"/>
      <c r="Q31" s="273"/>
      <c r="R31" s="273"/>
      <c r="S31" s="273"/>
      <c r="T31" s="273"/>
      <c r="U31" s="273"/>
      <c r="V31" s="273"/>
      <c r="W31" s="273"/>
      <c r="X31" s="273"/>
      <c r="Y31" s="273"/>
      <c r="Z31" s="273"/>
      <c r="AA31" s="273"/>
      <c r="AB31" s="273"/>
      <c r="AC31" s="49"/>
      <c r="AD31" s="49"/>
    </row>
    <row r="32" spans="3:30" ht="15.75" customHeight="1">
      <c r="C32" s="49"/>
      <c r="D32" s="49"/>
      <c r="E32" s="54"/>
      <c r="F32" s="54"/>
      <c r="G32" s="54"/>
      <c r="H32" s="49"/>
      <c r="I32" s="49"/>
      <c r="J32" s="49"/>
      <c r="K32" s="205"/>
      <c r="L32" s="205"/>
      <c r="M32" s="205"/>
      <c r="N32" s="205"/>
      <c r="O32" s="205"/>
      <c r="P32" s="205"/>
      <c r="Q32" s="205"/>
      <c r="R32" s="205"/>
      <c r="S32" s="205"/>
      <c r="T32" s="205"/>
      <c r="U32" s="205"/>
      <c r="V32" s="205"/>
      <c r="W32" s="205"/>
      <c r="X32" s="205"/>
      <c r="Y32" s="205"/>
      <c r="Z32" s="205"/>
      <c r="AA32" s="205"/>
      <c r="AB32" s="205"/>
      <c r="AC32" s="49"/>
      <c r="AD32" s="49"/>
    </row>
    <row r="33" spans="3:30" ht="15.75" customHeight="1">
      <c r="C33" s="49"/>
      <c r="D33" s="49"/>
      <c r="E33" s="54" t="s">
        <v>43</v>
      </c>
      <c r="F33" s="54"/>
      <c r="G33" s="54"/>
      <c r="H33" s="49"/>
      <c r="I33" s="49"/>
      <c r="J33" s="49"/>
      <c r="K33" s="49"/>
      <c r="L33" s="49"/>
      <c r="M33" s="49"/>
      <c r="N33" s="50"/>
      <c r="O33" s="276"/>
      <c r="P33" s="276"/>
      <c r="Q33" s="276"/>
      <c r="R33" s="276"/>
      <c r="S33" s="276"/>
      <c r="T33" s="276"/>
      <c r="U33" s="276"/>
      <c r="V33" s="276"/>
      <c r="W33" s="276"/>
      <c r="X33" s="276"/>
      <c r="Y33" s="49"/>
      <c r="Z33" s="49"/>
      <c r="AA33" s="49"/>
      <c r="AB33" s="49"/>
      <c r="AC33" s="49"/>
      <c r="AD33" s="49"/>
    </row>
    <row r="34" spans="3:30" ht="15.75" customHeight="1">
      <c r="C34" s="49"/>
      <c r="D34" s="49"/>
      <c r="E34" s="54" t="s">
        <v>44</v>
      </c>
      <c r="F34" s="54"/>
      <c r="G34" s="54"/>
      <c r="H34" s="49"/>
      <c r="I34" s="49"/>
      <c r="J34" s="49"/>
      <c r="K34" s="315"/>
      <c r="L34" s="315"/>
      <c r="M34" s="315"/>
      <c r="N34" s="315"/>
      <c r="O34" s="315"/>
      <c r="P34" s="315"/>
      <c r="Q34" s="315"/>
      <c r="R34" s="315"/>
      <c r="S34" s="315"/>
      <c r="T34" s="315"/>
      <c r="U34" s="315"/>
      <c r="V34" s="315"/>
      <c r="W34" s="315"/>
      <c r="X34" s="315"/>
      <c r="Y34" s="315"/>
      <c r="Z34" s="315"/>
      <c r="AA34" s="315"/>
      <c r="AB34" s="315"/>
      <c r="AC34" s="49"/>
      <c r="AD34" s="49"/>
    </row>
    <row r="35" spans="3:30" ht="15.75" customHeight="1">
      <c r="C35" s="49"/>
      <c r="D35" s="49"/>
      <c r="E35" s="55"/>
      <c r="F35" s="55"/>
      <c r="G35" s="55"/>
      <c r="H35" s="49"/>
      <c r="I35" s="49"/>
      <c r="J35" s="49"/>
      <c r="K35" s="271"/>
      <c r="L35" s="271"/>
      <c r="M35" s="271"/>
      <c r="N35" s="271"/>
      <c r="O35" s="271"/>
      <c r="P35" s="271"/>
      <c r="Q35" s="271"/>
      <c r="R35" s="271"/>
      <c r="S35" s="271"/>
      <c r="T35" s="271"/>
      <c r="U35" s="271"/>
      <c r="V35" s="271"/>
      <c r="W35" s="271"/>
      <c r="X35" s="271"/>
      <c r="Y35" s="271"/>
      <c r="Z35" s="271"/>
      <c r="AA35" s="271"/>
      <c r="AB35" s="271"/>
      <c r="AC35" s="49"/>
      <c r="AD35" s="49"/>
    </row>
    <row r="36" spans="2:30" ht="13.5" customHeight="1">
      <c r="B36" s="25">
        <v>14</v>
      </c>
      <c r="C36" s="49"/>
      <c r="D36" s="49"/>
      <c r="AD36" s="49"/>
    </row>
    <row r="37" spans="3:30" ht="13.5" customHeight="1">
      <c r="C37" s="49"/>
      <c r="D37" s="49"/>
      <c r="E37" s="54" t="s">
        <v>42</v>
      </c>
      <c r="F37" s="54"/>
      <c r="G37" s="54"/>
      <c r="H37" s="49"/>
      <c r="I37" s="49"/>
      <c r="J37" s="49"/>
      <c r="K37" s="49"/>
      <c r="L37" s="49"/>
      <c r="M37" s="49"/>
      <c r="N37" s="50"/>
      <c r="O37" s="316"/>
      <c r="P37" s="281"/>
      <c r="Q37" s="281"/>
      <c r="R37" s="281"/>
      <c r="S37" s="281"/>
      <c r="T37" s="281"/>
      <c r="U37" s="281"/>
      <c r="V37" s="281"/>
      <c r="W37" s="281"/>
      <c r="X37" s="281"/>
      <c r="Y37" s="59"/>
      <c r="Z37" s="59"/>
      <c r="AA37" s="49"/>
      <c r="AB37" s="49"/>
      <c r="AC37" s="49"/>
      <c r="AD37" s="49"/>
    </row>
    <row r="38" spans="3:30" ht="13.5" customHeight="1">
      <c r="C38" s="49"/>
      <c r="D38" s="49"/>
      <c r="E38" s="54"/>
      <c r="F38" s="54"/>
      <c r="G38" s="54"/>
      <c r="H38" s="49"/>
      <c r="I38" s="49"/>
      <c r="J38" s="49"/>
      <c r="K38" s="49"/>
      <c r="L38" s="49"/>
      <c r="M38" s="49"/>
      <c r="N38" s="50"/>
      <c r="O38" s="53"/>
      <c r="P38" s="53"/>
      <c r="Q38" s="53"/>
      <c r="R38" s="53"/>
      <c r="S38" s="53"/>
      <c r="T38" s="53"/>
      <c r="U38" s="53"/>
      <c r="V38" s="53"/>
      <c r="W38" s="53"/>
      <c r="X38" s="53"/>
      <c r="Y38" s="59"/>
      <c r="Z38" s="59"/>
      <c r="AA38" s="49"/>
      <c r="AB38" s="49"/>
      <c r="AC38" s="49"/>
      <c r="AD38" s="49"/>
    </row>
    <row r="39" spans="2:30" ht="12" customHeight="1">
      <c r="B39" s="25">
        <v>12</v>
      </c>
      <c r="C39" s="34"/>
      <c r="D39" s="15"/>
      <c r="E39" s="34"/>
      <c r="F39" s="10" t="s">
        <v>47</v>
      </c>
      <c r="G39" s="57"/>
      <c r="H39" s="57"/>
      <c r="I39" s="57"/>
      <c r="J39" s="270"/>
      <c r="K39" s="270"/>
      <c r="L39" s="270"/>
      <c r="M39" s="270"/>
      <c r="N39" s="270"/>
      <c r="O39" s="270"/>
      <c r="P39" s="270"/>
      <c r="Q39" s="270"/>
      <c r="R39" s="15"/>
      <c r="S39" s="15"/>
      <c r="T39" s="15"/>
      <c r="U39" s="15"/>
      <c r="V39" s="15"/>
      <c r="W39" s="15"/>
      <c r="X39" s="15"/>
      <c r="Y39" s="15"/>
      <c r="Z39" s="15"/>
      <c r="AA39" s="15"/>
      <c r="AB39" s="15"/>
      <c r="AC39" s="15"/>
      <c r="AD39" s="15"/>
    </row>
    <row r="40" spans="3:30" ht="12" customHeight="1">
      <c r="C40" s="34"/>
      <c r="D40" s="15"/>
      <c r="E40" s="34"/>
      <c r="F40" s="10" t="s">
        <v>5</v>
      </c>
      <c r="G40" s="15"/>
      <c r="H40" s="15"/>
      <c r="I40" s="15"/>
      <c r="J40" s="15"/>
      <c r="K40" s="15"/>
      <c r="L40" s="56"/>
      <c r="M40" s="56"/>
      <c r="N40" s="56"/>
      <c r="O40" s="56"/>
      <c r="P40" s="15"/>
      <c r="Q40" s="15"/>
      <c r="R40" s="15"/>
      <c r="S40" s="15"/>
      <c r="T40" s="15"/>
      <c r="U40" s="15"/>
      <c r="V40" s="15"/>
      <c r="W40" s="15"/>
      <c r="X40" s="15"/>
      <c r="Y40" s="15"/>
      <c r="Z40" s="15"/>
      <c r="AA40" s="15"/>
      <c r="AB40" s="15"/>
      <c r="AC40" s="15"/>
      <c r="AD40" s="15"/>
    </row>
    <row r="41" spans="2:30" ht="12" customHeight="1">
      <c r="B41" s="25">
        <v>12</v>
      </c>
      <c r="C41" s="34"/>
      <c r="D41" s="15"/>
      <c r="E41" s="34"/>
      <c r="F41" s="10" t="s">
        <v>6</v>
      </c>
      <c r="G41" s="15"/>
      <c r="H41" s="15"/>
      <c r="I41" s="15"/>
      <c r="J41" s="15"/>
      <c r="K41" s="15"/>
      <c r="L41" s="56"/>
      <c r="M41" s="56"/>
      <c r="N41" s="56"/>
      <c r="O41" s="56"/>
      <c r="P41" s="15"/>
      <c r="Q41" s="15"/>
      <c r="R41" s="15"/>
      <c r="S41" s="15"/>
      <c r="T41" s="15"/>
      <c r="U41" s="15"/>
      <c r="V41" s="15"/>
      <c r="W41" s="15"/>
      <c r="X41" s="15"/>
      <c r="Y41" s="15"/>
      <c r="Z41" s="15"/>
      <c r="AA41" s="15"/>
      <c r="AB41" s="15"/>
      <c r="AC41" s="15"/>
      <c r="AD41" s="15"/>
    </row>
    <row r="42" spans="3:30" ht="12.75" customHeight="1">
      <c r="C42" s="15"/>
      <c r="D42" s="15"/>
      <c r="E42" s="15"/>
      <c r="F42" s="15"/>
      <c r="G42" s="15"/>
      <c r="H42" s="15"/>
      <c r="I42" s="15"/>
      <c r="J42" s="15"/>
      <c r="K42" s="15"/>
      <c r="L42" s="56"/>
      <c r="M42" s="56"/>
      <c r="N42" s="56"/>
      <c r="O42" s="56"/>
      <c r="P42" s="15"/>
      <c r="Q42" s="15"/>
      <c r="R42" s="15"/>
      <c r="S42" s="15"/>
      <c r="T42" s="15"/>
      <c r="U42" s="15"/>
      <c r="V42" s="15"/>
      <c r="W42" s="15"/>
      <c r="X42" s="15"/>
      <c r="Y42" s="15"/>
      <c r="Z42" s="15"/>
      <c r="AA42" s="15"/>
      <c r="AB42" s="15"/>
      <c r="AC42" s="15"/>
      <c r="AD42" s="15"/>
    </row>
    <row r="43" spans="2:30" ht="12" customHeight="1">
      <c r="B43" s="25">
        <v>12</v>
      </c>
      <c r="C43" s="49"/>
      <c r="D43" s="58"/>
      <c r="E43" s="53"/>
      <c r="F43" s="59"/>
      <c r="G43" s="58" t="s">
        <v>7</v>
      </c>
      <c r="H43" s="281"/>
      <c r="I43" s="281"/>
      <c r="J43" s="281"/>
      <c r="K43" s="281"/>
      <c r="L43" s="281"/>
      <c r="M43" s="281"/>
      <c r="N43" s="281"/>
      <c r="O43" s="281"/>
      <c r="P43" s="60"/>
      <c r="Q43" s="49"/>
      <c r="R43" s="41" t="s">
        <v>62</v>
      </c>
      <c r="S43" s="303"/>
      <c r="T43" s="303"/>
      <c r="U43" s="303"/>
      <c r="V43" s="303"/>
      <c r="W43" s="303"/>
      <c r="X43" s="303"/>
      <c r="Y43" s="303"/>
      <c r="Z43" s="303"/>
      <c r="AA43" s="49"/>
      <c r="AB43" s="49"/>
      <c r="AC43" s="49"/>
      <c r="AD43" s="49"/>
    </row>
    <row r="44" spans="3:30" ht="12" customHeight="1">
      <c r="C44" s="49"/>
      <c r="D44" s="58"/>
      <c r="E44" s="53"/>
      <c r="F44" s="59"/>
      <c r="G44" s="58"/>
      <c r="H44" s="53"/>
      <c r="I44" s="53"/>
      <c r="J44" s="53"/>
      <c r="K44" s="53"/>
      <c r="L44" s="53"/>
      <c r="M44" s="53"/>
      <c r="N44" s="53"/>
      <c r="O44" s="53"/>
      <c r="P44" s="60"/>
      <c r="Q44" s="49"/>
      <c r="R44" s="41"/>
      <c r="S44" s="134"/>
      <c r="T44" s="134"/>
      <c r="U44" s="134"/>
      <c r="V44" s="134"/>
      <c r="W44" s="134"/>
      <c r="X44" s="134"/>
      <c r="Y44" s="134"/>
      <c r="Z44" s="134"/>
      <c r="AA44" s="49"/>
      <c r="AB44" s="49"/>
      <c r="AC44" s="49"/>
      <c r="AD44" s="49"/>
    </row>
    <row r="45" spans="2:30" ht="12.75">
      <c r="B45" s="25">
        <v>15</v>
      </c>
      <c r="C45" s="15"/>
      <c r="D45" s="15"/>
      <c r="E45" s="15"/>
      <c r="F45" s="15"/>
      <c r="G45" s="15"/>
      <c r="H45" s="15"/>
      <c r="I45" s="15"/>
      <c r="J45" s="15"/>
      <c r="K45" s="15"/>
      <c r="L45" s="56"/>
      <c r="M45" s="56"/>
      <c r="N45" s="56"/>
      <c r="O45" s="56"/>
      <c r="P45" s="15"/>
      <c r="Q45" s="15"/>
      <c r="R45" s="15"/>
      <c r="S45" s="15"/>
      <c r="T45" s="15"/>
      <c r="U45" s="15"/>
      <c r="V45" s="15"/>
      <c r="W45" s="15"/>
      <c r="X45" s="15"/>
      <c r="Y45" s="15"/>
      <c r="Z45" s="15"/>
      <c r="AA45" s="15"/>
      <c r="AB45" s="15"/>
      <c r="AC45" s="15"/>
      <c r="AD45" s="15"/>
    </row>
    <row r="46" spans="2:30" ht="12.75">
      <c r="B46"/>
      <c r="D46" t="s">
        <v>8</v>
      </c>
      <c r="L46" s="14"/>
      <c r="M46" s="14"/>
      <c r="N46" s="14"/>
      <c r="O46" t="s">
        <v>95</v>
      </c>
      <c r="AD46" s="61"/>
    </row>
    <row r="47" spans="2:30" ht="12.75">
      <c r="B47"/>
      <c r="L47" s="14"/>
      <c r="M47" s="14"/>
      <c r="N47" s="14"/>
      <c r="AD47" s="61"/>
    </row>
    <row r="48" spans="2:30" ht="12.75">
      <c r="B48"/>
      <c r="L48" s="14"/>
      <c r="M48" s="14"/>
      <c r="N48" s="14"/>
      <c r="AD48" s="61"/>
    </row>
    <row r="49" spans="2:30" ht="12.75">
      <c r="B49"/>
      <c r="L49" s="14"/>
      <c r="M49" s="14"/>
      <c r="N49" s="14"/>
      <c r="AD49" s="61"/>
    </row>
    <row r="50" spans="2:30" ht="12.75">
      <c r="B50"/>
      <c r="L50" s="14"/>
      <c r="M50" s="14"/>
      <c r="N50" s="14"/>
      <c r="AD50" s="61"/>
    </row>
    <row r="51" spans="2:30" ht="12.75">
      <c r="B51"/>
      <c r="L51" s="14"/>
      <c r="M51" s="14"/>
      <c r="N51" s="14"/>
      <c r="AD51" s="61"/>
    </row>
    <row r="52" spans="2:30" ht="12.75">
      <c r="B52"/>
      <c r="L52" s="14"/>
      <c r="M52" s="14"/>
      <c r="N52" s="14"/>
      <c r="AD52" s="61"/>
    </row>
    <row r="53" spans="2:30" ht="12.75">
      <c r="B53"/>
      <c r="L53" s="14"/>
      <c r="M53" s="14"/>
      <c r="N53" s="14"/>
      <c r="AD53" s="61"/>
    </row>
    <row r="54" spans="2:15" ht="12.75">
      <c r="B54"/>
      <c r="K54" s="19"/>
      <c r="L54" s="14"/>
      <c r="M54" s="14"/>
      <c r="N54" s="14"/>
      <c r="O54" s="14"/>
    </row>
    <row r="55" spans="13:30" ht="12.75">
      <c r="M55" s="171"/>
      <c r="N55" s="171"/>
      <c r="O55" s="171"/>
      <c r="AA55" s="319"/>
      <c r="AB55" s="319"/>
      <c r="AC55" s="319"/>
      <c r="AD55" s="319"/>
    </row>
    <row r="56" spans="2:30" s="23" customFormat="1" ht="10.5" customHeight="1">
      <c r="B56" s="25">
        <v>12</v>
      </c>
      <c r="C56" s="76"/>
      <c r="D56" s="95" t="s">
        <v>68</v>
      </c>
      <c r="E56" s="75" t="s">
        <v>112</v>
      </c>
      <c r="J56" s="312" t="s">
        <v>113</v>
      </c>
      <c r="K56" s="312"/>
      <c r="L56" s="312"/>
      <c r="M56" s="312"/>
      <c r="N56" s="312"/>
      <c r="O56" s="312"/>
      <c r="P56" s="312"/>
      <c r="Q56" s="312"/>
      <c r="R56" s="312"/>
      <c r="S56" s="312"/>
      <c r="T56" s="312"/>
      <c r="U56" s="312"/>
      <c r="V56" s="312"/>
      <c r="W56" s="312"/>
      <c r="X56" s="312"/>
      <c r="Y56" s="312"/>
      <c r="Z56" s="312"/>
      <c r="AA56" s="312"/>
      <c r="AB56" s="312"/>
      <c r="AC56" s="80"/>
      <c r="AD56" s="78"/>
    </row>
    <row r="57" spans="3:30" ht="10.5" customHeight="1">
      <c r="C57" s="92"/>
      <c r="D57" s="92"/>
      <c r="E57" s="92"/>
      <c r="F57" s="92"/>
      <c r="G57" s="92"/>
      <c r="H57" s="93"/>
      <c r="I57" s="93"/>
      <c r="J57" s="93" t="s">
        <v>120</v>
      </c>
      <c r="Q57" s="88" t="s">
        <v>115</v>
      </c>
      <c r="R57" s="88"/>
      <c r="S57" s="88"/>
      <c r="T57" s="88"/>
      <c r="U57" s="88"/>
      <c r="V57" s="88"/>
      <c r="W57" s="88"/>
      <c r="X57" s="88"/>
      <c r="Z57" s="88"/>
      <c r="AA57" t="s">
        <v>121</v>
      </c>
      <c r="AB57" s="94"/>
      <c r="AC57" s="94"/>
      <c r="AD57" s="92"/>
    </row>
    <row r="58" spans="3:30" ht="10.5" customHeight="1">
      <c r="C58" s="92"/>
      <c r="D58" s="92"/>
      <c r="E58" s="92"/>
      <c r="F58" s="92"/>
      <c r="G58" s="92"/>
      <c r="H58" s="93"/>
      <c r="I58" s="93"/>
      <c r="J58" s="93"/>
      <c r="Q58" s="88"/>
      <c r="R58" s="88"/>
      <c r="S58" s="88"/>
      <c r="T58" s="88"/>
      <c r="U58" s="88"/>
      <c r="V58" s="88"/>
      <c r="W58" s="88"/>
      <c r="X58" s="88"/>
      <c r="Y58" s="88"/>
      <c r="Z58" s="88"/>
      <c r="AA58" s="88"/>
      <c r="AB58" s="94"/>
      <c r="AC58" s="94"/>
      <c r="AD58" s="92"/>
    </row>
    <row r="59" spans="2:30" ht="13.5" customHeight="1">
      <c r="B59" s="51"/>
      <c r="C59" s="76"/>
      <c r="D59" s="95" t="s">
        <v>116</v>
      </c>
      <c r="E59" s="75" t="s">
        <v>117</v>
      </c>
      <c r="F59" s="23"/>
      <c r="G59" s="23"/>
      <c r="H59" s="23"/>
      <c r="I59" s="23"/>
      <c r="J59" s="88" t="s">
        <v>118</v>
      </c>
      <c r="K59" s="89"/>
      <c r="L59" s="89"/>
      <c r="M59" s="89"/>
      <c r="N59" s="90"/>
      <c r="O59" s="90"/>
      <c r="P59" s="90"/>
      <c r="Q59" s="90"/>
      <c r="T59" s="90"/>
      <c r="U59" s="90"/>
      <c r="V59" s="90"/>
      <c r="W59" s="90"/>
      <c r="X59" s="90"/>
      <c r="Y59" s="90"/>
      <c r="Z59" s="90"/>
      <c r="AA59" s="90"/>
      <c r="AB59" s="92"/>
      <c r="AC59" s="92"/>
      <c r="AD59" s="92"/>
    </row>
    <row r="60" spans="2:30" ht="10.5" customHeight="1">
      <c r="B60" s="51"/>
      <c r="C60" s="89"/>
      <c r="D60" s="89"/>
      <c r="E60" s="89"/>
      <c r="F60" s="89"/>
      <c r="G60" s="89"/>
      <c r="H60" s="89"/>
      <c r="I60" s="89"/>
      <c r="J60" s="88" t="s">
        <v>114</v>
      </c>
      <c r="K60" s="89"/>
      <c r="L60" s="89"/>
      <c r="M60" s="89"/>
      <c r="N60" s="91"/>
      <c r="O60" s="91"/>
      <c r="P60" s="91"/>
      <c r="Q60" s="91"/>
      <c r="R60" s="91"/>
      <c r="S60" s="91"/>
      <c r="T60" s="91"/>
      <c r="U60" s="91"/>
      <c r="V60" s="91"/>
      <c r="W60" s="90"/>
      <c r="X60" s="90"/>
      <c r="Y60" s="90"/>
      <c r="Z60" s="90"/>
      <c r="AA60" s="90"/>
      <c r="AB60" s="92"/>
      <c r="AC60" s="92"/>
      <c r="AD60" s="92"/>
    </row>
    <row r="61" spans="2:30" ht="10.5" customHeight="1">
      <c r="B61" s="63"/>
      <c r="C61" s="89"/>
      <c r="D61" s="89"/>
      <c r="E61" s="89"/>
      <c r="F61" s="89"/>
      <c r="G61" s="89"/>
      <c r="H61" s="89"/>
      <c r="I61" s="89"/>
      <c r="J61" s="88" t="s">
        <v>61</v>
      </c>
      <c r="K61" s="88"/>
      <c r="L61" s="88"/>
      <c r="M61" s="88"/>
      <c r="N61" s="88"/>
      <c r="O61" s="88"/>
      <c r="P61" s="88"/>
      <c r="Q61" s="88"/>
      <c r="R61" s="88"/>
      <c r="S61" s="88"/>
      <c r="T61" s="88"/>
      <c r="U61" s="88"/>
      <c r="V61" s="88"/>
      <c r="Y61" s="91"/>
      <c r="Z61" s="91"/>
      <c r="AA61" s="91"/>
      <c r="AB61" s="92"/>
      <c r="AC61" s="92"/>
      <c r="AD61" s="92"/>
    </row>
    <row r="62" spans="3:30" ht="10.5" customHeight="1">
      <c r="C62" s="92"/>
      <c r="D62" s="92"/>
      <c r="E62" s="92"/>
      <c r="F62" s="92"/>
      <c r="G62" s="92"/>
      <c r="H62" s="93"/>
      <c r="I62" s="93"/>
      <c r="J62" s="93"/>
      <c r="K62" s="93"/>
      <c r="Y62" s="88"/>
      <c r="Z62" s="88"/>
      <c r="AA62" s="88"/>
      <c r="AD62" s="61" t="s">
        <v>54</v>
      </c>
    </row>
  </sheetData>
  <sheetProtection/>
  <mergeCells count="48">
    <mergeCell ref="J56:AB56"/>
    <mergeCell ref="K20:R20"/>
    <mergeCell ref="S20:T20"/>
    <mergeCell ref="U20:AB20"/>
    <mergeCell ref="K34:AB34"/>
    <mergeCell ref="O37:X37"/>
    <mergeCell ref="F24:N24"/>
    <mergeCell ref="P24:AA24"/>
    <mergeCell ref="V26:X26"/>
    <mergeCell ref="AA55:AD55"/>
    <mergeCell ref="V11:X11"/>
    <mergeCell ref="Y14:AC14"/>
    <mergeCell ref="H43:O43"/>
    <mergeCell ref="S43:Z43"/>
    <mergeCell ref="Y15:AC15"/>
    <mergeCell ref="T15:U15"/>
    <mergeCell ref="R14:W14"/>
    <mergeCell ref="R26:T26"/>
    <mergeCell ref="J27:V27"/>
    <mergeCell ref="E19:K19"/>
    <mergeCell ref="G14:Q14"/>
    <mergeCell ref="Y13:AC13"/>
    <mergeCell ref="C5:AD5"/>
    <mergeCell ref="C6:AD6"/>
    <mergeCell ref="C7:AD7"/>
    <mergeCell ref="C9:AD9"/>
    <mergeCell ref="C10:G10"/>
    <mergeCell ref="I10:X10"/>
    <mergeCell ref="I11:K11"/>
    <mergeCell ref="L11:U11"/>
    <mergeCell ref="G15:S15"/>
    <mergeCell ref="N17:R17"/>
    <mergeCell ref="M19:AB19"/>
    <mergeCell ref="Z26:AB26"/>
    <mergeCell ref="F23:N23"/>
    <mergeCell ref="P23:AA23"/>
    <mergeCell ref="C26:G26"/>
    <mergeCell ref="I26:L26"/>
    <mergeCell ref="N26:P26"/>
    <mergeCell ref="J39:Q39"/>
    <mergeCell ref="K35:AB35"/>
    <mergeCell ref="K21:AB21"/>
    <mergeCell ref="K30:L30"/>
    <mergeCell ref="N30:O30"/>
    <mergeCell ref="Q30:R30"/>
    <mergeCell ref="T30:U30"/>
    <mergeCell ref="O33:X33"/>
    <mergeCell ref="K31:AB31"/>
  </mergeCells>
  <printOptions horizontalCentered="1"/>
  <pageMargins left="0" right="0" top="0.31496062992125984"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Feuil3"/>
  <dimension ref="B2:AG59"/>
  <sheetViews>
    <sheetView showGridLines="0" showZeros="0" tabSelected="1" zoomScale="75" zoomScaleNormal="75" zoomScalePageLayoutView="0" workbookViewId="0" topLeftCell="A1">
      <selection activeCell="R12" sqref="R12"/>
    </sheetView>
  </sheetViews>
  <sheetFormatPr defaultColWidth="11.421875" defaultRowHeight="12.75"/>
  <cols>
    <col min="2" max="2" width="4.7109375" style="25" customWidth="1"/>
    <col min="3" max="33" width="3.7109375" style="0" customWidth="1"/>
  </cols>
  <sheetData>
    <row r="2" spans="3:30" s="25" customFormat="1" ht="11.25">
      <c r="C2" s="25">
        <v>3</v>
      </c>
      <c r="AD2" s="25">
        <v>3</v>
      </c>
    </row>
    <row r="4" spans="2:33" ht="15">
      <c r="B4" s="62"/>
      <c r="C4" s="294" t="s">
        <v>0</v>
      </c>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37"/>
      <c r="AF4" s="37"/>
      <c r="AG4" s="37"/>
    </row>
    <row r="5" spans="2:30" ht="26.25">
      <c r="B5" s="51"/>
      <c r="C5" s="295" t="s">
        <v>53</v>
      </c>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row>
    <row r="6" spans="2:30" ht="12.75">
      <c r="B6" s="51"/>
      <c r="C6" s="296" t="s">
        <v>1</v>
      </c>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row>
    <row r="7" spans="2:15" ht="9.75" customHeight="1">
      <c r="B7" s="51"/>
      <c r="C7" s="17"/>
      <c r="D7" s="11"/>
      <c r="E7" s="11"/>
      <c r="F7" s="11"/>
      <c r="G7" s="11"/>
      <c r="H7" s="11"/>
      <c r="I7" s="11"/>
      <c r="J7" s="11"/>
      <c r="K7" s="11"/>
      <c r="L7" s="11"/>
      <c r="M7" s="11"/>
      <c r="N7" s="11"/>
      <c r="O7" s="11"/>
    </row>
    <row r="8" spans="2:30" ht="24.75" customHeight="1">
      <c r="B8" s="51">
        <v>25</v>
      </c>
      <c r="C8" s="297" t="s">
        <v>2</v>
      </c>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row>
    <row r="9" spans="2:30" ht="26.25">
      <c r="B9" s="51"/>
      <c r="C9" s="295">
        <f>Organisation!$C$10</f>
        <v>2011</v>
      </c>
      <c r="D9" s="295"/>
      <c r="E9" s="295"/>
      <c r="F9" s="295"/>
      <c r="G9" s="295"/>
      <c r="H9" s="28"/>
      <c r="I9" s="295" t="s">
        <v>9</v>
      </c>
      <c r="J9" s="295"/>
      <c r="K9" s="295"/>
      <c r="L9" s="295"/>
      <c r="M9" s="295"/>
      <c r="N9" s="295"/>
      <c r="O9" s="295"/>
      <c r="P9" s="295"/>
      <c r="Q9" s="295"/>
      <c r="R9" s="295"/>
      <c r="S9" s="295"/>
      <c r="T9" s="295"/>
      <c r="U9" s="295"/>
      <c r="V9" s="295"/>
      <c r="W9" s="295"/>
      <c r="X9" s="295"/>
      <c r="Y9" s="28"/>
      <c r="Z9" s="28"/>
      <c r="AA9" s="28"/>
      <c r="AB9" s="28"/>
      <c r="AC9" s="28"/>
      <c r="AD9" s="28"/>
    </row>
    <row r="10" spans="2:30" ht="13.5">
      <c r="B10" s="51"/>
      <c r="C10" s="320" t="s">
        <v>10</v>
      </c>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row>
    <row r="11" spans="2:30" ht="13.5">
      <c r="B11" s="51"/>
      <c r="C11" s="320" t="s">
        <v>119</v>
      </c>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row>
    <row r="12" spans="2:30" ht="16.5">
      <c r="B12" s="51"/>
      <c r="C12" s="41"/>
      <c r="D12" s="41"/>
      <c r="E12" s="41"/>
      <c r="F12" s="41"/>
      <c r="G12" s="41"/>
      <c r="H12" s="41"/>
      <c r="I12" s="179"/>
      <c r="J12" s="180"/>
      <c r="K12" s="179"/>
      <c r="L12" s="179"/>
      <c r="M12" s="179"/>
      <c r="N12" s="179"/>
      <c r="O12" s="179"/>
      <c r="P12" s="181" t="s">
        <v>157</v>
      </c>
      <c r="Q12" s="179"/>
      <c r="R12" s="179"/>
      <c r="S12" s="179"/>
      <c r="T12" s="179"/>
      <c r="U12" s="179"/>
      <c r="V12" s="179"/>
      <c r="W12" s="179"/>
      <c r="X12" s="179"/>
      <c r="Y12" s="179"/>
      <c r="Z12" s="179"/>
      <c r="AA12" s="41"/>
      <c r="AB12" s="41"/>
      <c r="AC12" s="41"/>
      <c r="AD12" s="41"/>
    </row>
    <row r="13" spans="2:30" ht="16.5">
      <c r="B13" s="51"/>
      <c r="C13" s="41"/>
      <c r="D13" s="41"/>
      <c r="E13" s="41"/>
      <c r="F13" s="41"/>
      <c r="G13" s="41"/>
      <c r="H13" s="41"/>
      <c r="I13" s="179"/>
      <c r="J13" s="180"/>
      <c r="K13" s="179"/>
      <c r="L13" s="179"/>
      <c r="M13" s="179"/>
      <c r="N13" s="179"/>
      <c r="O13" s="179"/>
      <c r="P13" s="181"/>
      <c r="Q13" s="179"/>
      <c r="R13" s="179"/>
      <c r="S13" s="179"/>
      <c r="T13" s="179"/>
      <c r="U13" s="179"/>
      <c r="V13" s="179"/>
      <c r="W13" s="179"/>
      <c r="X13" s="179"/>
      <c r="Y13" s="179"/>
      <c r="Z13" s="179"/>
      <c r="AA13" s="41"/>
      <c r="AB13" s="41"/>
      <c r="AC13" s="41"/>
      <c r="AD13" s="41"/>
    </row>
    <row r="14" ht="12" customHeight="1">
      <c r="B14" s="51">
        <v>12</v>
      </c>
    </row>
    <row r="15" spans="2:24" s="31" customFormat="1" ht="18.75" customHeight="1">
      <c r="B15" s="63">
        <v>19</v>
      </c>
      <c r="C15" s="29"/>
      <c r="D15" s="45"/>
      <c r="E15" s="29"/>
      <c r="F15" s="32"/>
      <c r="G15" s="32"/>
      <c r="H15" s="29"/>
      <c r="I15" s="286" t="s">
        <v>33</v>
      </c>
      <c r="J15" s="286"/>
      <c r="K15" s="286"/>
      <c r="L15" s="298">
        <f>Organisation!$L$11</f>
        <v>0</v>
      </c>
      <c r="M15" s="298"/>
      <c r="N15" s="298"/>
      <c r="O15" s="298"/>
      <c r="P15" s="298"/>
      <c r="Q15" s="298"/>
      <c r="R15" s="298"/>
      <c r="S15" s="298"/>
      <c r="T15" s="298"/>
      <c r="U15" s="298"/>
      <c r="V15" s="299">
        <f>Organisation!$C$10</f>
        <v>2011</v>
      </c>
      <c r="W15" s="299"/>
      <c r="X15" s="299"/>
    </row>
    <row r="16" spans="2:15" s="31" customFormat="1" ht="12" customHeight="1">
      <c r="B16" s="63">
        <v>15</v>
      </c>
      <c r="C16" s="29"/>
      <c r="D16" s="30"/>
      <c r="E16" s="29"/>
      <c r="F16" s="32"/>
      <c r="G16" s="32"/>
      <c r="H16" s="32"/>
      <c r="I16" s="32"/>
      <c r="J16" s="32"/>
      <c r="K16" s="29"/>
      <c r="L16" s="30"/>
      <c r="M16" s="30"/>
      <c r="N16" s="30"/>
      <c r="O16" s="30"/>
    </row>
    <row r="17" spans="2:15" s="31" customFormat="1" ht="12" customHeight="1">
      <c r="B17" s="63"/>
      <c r="C17" s="29"/>
      <c r="D17" s="30"/>
      <c r="E17" s="29"/>
      <c r="F17" s="32"/>
      <c r="G17" s="32"/>
      <c r="H17" s="32"/>
      <c r="I17" s="32"/>
      <c r="J17" s="32"/>
      <c r="K17" s="29"/>
      <c r="L17" s="30"/>
      <c r="M17" s="30"/>
      <c r="N17" s="30"/>
      <c r="O17" s="30"/>
    </row>
    <row r="18" spans="2:15" s="31" customFormat="1" ht="12" customHeight="1">
      <c r="B18" s="63"/>
      <c r="C18" s="29"/>
      <c r="D18" s="30"/>
      <c r="E18" s="29"/>
      <c r="F18" s="32"/>
      <c r="G18" s="32"/>
      <c r="H18" s="32"/>
      <c r="I18" s="32"/>
      <c r="J18" s="32"/>
      <c r="K18" s="29"/>
      <c r="L18" s="30"/>
      <c r="M18" s="30"/>
      <c r="N18" s="30"/>
      <c r="O18" s="30"/>
    </row>
    <row r="19" spans="2:30" ht="12" customHeight="1">
      <c r="B19" s="51">
        <v>15</v>
      </c>
      <c r="C19" s="40"/>
      <c r="D19" s="40"/>
      <c r="E19" s="64"/>
      <c r="F19" s="317"/>
      <c r="G19" s="317"/>
      <c r="H19" s="317"/>
      <c r="I19" s="317"/>
      <c r="J19" s="317"/>
      <c r="K19" s="317"/>
      <c r="L19" s="317"/>
      <c r="M19" s="317"/>
      <c r="N19" s="317"/>
      <c r="O19" s="64"/>
      <c r="P19" s="321"/>
      <c r="Q19" s="321"/>
      <c r="R19" s="321"/>
      <c r="S19" s="321"/>
      <c r="T19" s="321"/>
      <c r="U19" s="321"/>
      <c r="V19" s="321"/>
      <c r="W19" s="321"/>
      <c r="X19" s="321"/>
      <c r="Y19" s="321"/>
      <c r="Z19" s="321"/>
      <c r="AA19" s="321"/>
      <c r="AB19" s="14"/>
      <c r="AC19" s="14"/>
      <c r="AD19" s="14"/>
    </row>
    <row r="20" spans="2:29" ht="12.75">
      <c r="B20" s="5"/>
      <c r="C20" s="1"/>
      <c r="D20" s="38"/>
      <c r="E20" s="38"/>
      <c r="F20" s="38"/>
      <c r="G20" s="290" t="s">
        <v>66</v>
      </c>
      <c r="H20" s="290"/>
      <c r="I20" s="290"/>
      <c r="J20" s="290"/>
      <c r="K20" s="290"/>
      <c r="L20" s="290"/>
      <c r="M20" s="290"/>
      <c r="N20" s="290"/>
      <c r="O20" s="290"/>
      <c r="P20" s="290"/>
      <c r="Q20" s="290"/>
      <c r="R20" s="307" t="s">
        <v>65</v>
      </c>
      <c r="S20" s="307"/>
      <c r="T20" s="307"/>
      <c r="U20" s="307"/>
      <c r="V20" s="307"/>
      <c r="W20" s="307"/>
      <c r="X20" s="33"/>
      <c r="Y20" s="301"/>
      <c r="Z20" s="301"/>
      <c r="AA20" s="301"/>
      <c r="AB20" s="301"/>
      <c r="AC20" s="301"/>
    </row>
    <row r="21" spans="2:29" ht="21.75" customHeight="1">
      <c r="B21" s="25">
        <v>22</v>
      </c>
      <c r="D21" s="46"/>
      <c r="E21" s="46"/>
      <c r="F21" s="46"/>
      <c r="G21" s="277">
        <f>Organisation!G15</f>
        <v>0</v>
      </c>
      <c r="H21" s="278"/>
      <c r="I21" s="278"/>
      <c r="J21" s="278"/>
      <c r="K21" s="278"/>
      <c r="L21" s="278"/>
      <c r="M21" s="278"/>
      <c r="N21" s="278"/>
      <c r="O21" s="278"/>
      <c r="P21" s="278"/>
      <c r="Q21" s="278"/>
      <c r="R21" s="278"/>
      <c r="S21" s="279"/>
      <c r="T21" s="277">
        <f>Organisation!T15</f>
        <v>0</v>
      </c>
      <c r="U21" s="279"/>
      <c r="X21" s="73"/>
      <c r="Y21" s="327"/>
      <c r="Z21" s="328"/>
      <c r="AA21" s="328"/>
      <c r="AB21" s="328"/>
      <c r="AC21" s="328"/>
    </row>
    <row r="22" ht="9.75" customHeight="1">
      <c r="B22" s="25">
        <v>10</v>
      </c>
    </row>
    <row r="23" spans="2:20" ht="16.5" customHeight="1">
      <c r="B23" s="25" t="s">
        <v>56</v>
      </c>
      <c r="I23" s="35"/>
      <c r="L23" s="48"/>
      <c r="M23" s="48"/>
      <c r="N23" s="280"/>
      <c r="O23" s="280"/>
      <c r="P23" s="280"/>
      <c r="Q23" s="280"/>
      <c r="R23" s="280"/>
      <c r="S23" s="74"/>
      <c r="T23" s="74" t="s">
        <v>37</v>
      </c>
    </row>
    <row r="24" spans="2:27" ht="19.5" customHeight="1">
      <c r="B24" s="51">
        <v>20</v>
      </c>
      <c r="C24" s="42"/>
      <c r="D24" s="42"/>
      <c r="E24" s="52"/>
      <c r="F24" s="284" t="s">
        <v>11</v>
      </c>
      <c r="G24" s="284"/>
      <c r="H24" s="284"/>
      <c r="I24" s="284"/>
      <c r="J24" s="284"/>
      <c r="K24" s="284"/>
      <c r="L24" s="284"/>
      <c r="M24" s="284"/>
      <c r="N24" s="284"/>
      <c r="O24" s="52"/>
      <c r="P24" s="285">
        <f>Organisation!P23</f>
        <v>0</v>
      </c>
      <c r="Q24" s="285"/>
      <c r="R24" s="285"/>
      <c r="S24" s="285"/>
      <c r="T24" s="285"/>
      <c r="U24" s="285"/>
      <c r="V24" s="285"/>
      <c r="W24" s="285"/>
      <c r="X24" s="285"/>
      <c r="Y24" s="285"/>
      <c r="Z24" s="285"/>
      <c r="AA24" s="285"/>
    </row>
    <row r="25" spans="2:27" ht="19.5" customHeight="1">
      <c r="B25" s="51"/>
      <c r="C25" s="42"/>
      <c r="D25" s="42"/>
      <c r="E25" s="52"/>
      <c r="F25" s="284" t="s">
        <v>71</v>
      </c>
      <c r="G25" s="284"/>
      <c r="H25" s="284"/>
      <c r="I25" s="284"/>
      <c r="J25" s="284"/>
      <c r="K25" s="284"/>
      <c r="L25" s="284"/>
      <c r="M25" s="284"/>
      <c r="N25" s="284"/>
      <c r="O25" s="52"/>
      <c r="P25" s="329">
        <f>Organisation!M19</f>
        <v>0</v>
      </c>
      <c r="Q25" s="329"/>
      <c r="R25" s="329"/>
      <c r="S25" s="329"/>
      <c r="T25" s="329"/>
      <c r="U25" s="329"/>
      <c r="V25" s="329"/>
      <c r="W25" s="329"/>
      <c r="X25" s="329"/>
      <c r="Y25" s="329"/>
      <c r="Z25" s="329"/>
      <c r="AA25" s="329"/>
    </row>
    <row r="26" spans="2:27" ht="19.5" customHeight="1">
      <c r="B26" s="63">
        <v>20</v>
      </c>
      <c r="C26" s="40"/>
      <c r="D26" s="40"/>
      <c r="E26" s="64"/>
      <c r="F26" s="317" t="s">
        <v>70</v>
      </c>
      <c r="G26" s="317"/>
      <c r="H26" s="317"/>
      <c r="I26" s="317"/>
      <c r="J26" s="317"/>
      <c r="K26" s="317"/>
      <c r="L26" s="317"/>
      <c r="M26" s="317"/>
      <c r="N26" s="317"/>
      <c r="O26" s="64"/>
      <c r="P26" s="318">
        <f>Organisation!P24</f>
        <v>0</v>
      </c>
      <c r="Q26" s="318"/>
      <c r="R26" s="318"/>
      <c r="S26" s="318"/>
      <c r="T26" s="318"/>
      <c r="U26" s="318"/>
      <c r="V26" s="318"/>
      <c r="W26" s="318"/>
      <c r="X26" s="318"/>
      <c r="Y26" s="318"/>
      <c r="Z26" s="318"/>
      <c r="AA26" s="318"/>
    </row>
    <row r="27" spans="3:30" ht="12" customHeight="1">
      <c r="C27" s="96"/>
      <c r="D27" s="93"/>
      <c r="E27" s="93"/>
      <c r="F27" s="93"/>
      <c r="G27" s="93"/>
      <c r="H27" s="87"/>
      <c r="I27" s="87"/>
      <c r="J27" s="87"/>
      <c r="K27" s="87"/>
      <c r="L27" s="87"/>
      <c r="M27" s="87"/>
      <c r="N27" s="87"/>
      <c r="O27" s="87"/>
      <c r="P27" s="87"/>
      <c r="Q27" s="87"/>
      <c r="R27" s="87"/>
      <c r="S27" s="87"/>
      <c r="T27" s="87"/>
      <c r="U27" s="87"/>
      <c r="V27" s="87"/>
      <c r="W27" s="87"/>
      <c r="X27" s="87"/>
      <c r="Y27" s="87"/>
      <c r="Z27" s="87"/>
      <c r="AA27" s="87"/>
      <c r="AB27" s="87"/>
      <c r="AC27" s="87"/>
      <c r="AD27" s="93"/>
    </row>
    <row r="28" spans="2:30" s="23" customFormat="1" ht="9.75" customHeight="1">
      <c r="B28" s="25">
        <v>12</v>
      </c>
      <c r="C28" s="96"/>
      <c r="D28" s="93"/>
      <c r="E28" s="93"/>
      <c r="F28" s="93"/>
      <c r="G28" s="93"/>
      <c r="H28" s="87"/>
      <c r="I28" s="87"/>
      <c r="J28" s="87"/>
      <c r="K28" s="87"/>
      <c r="L28" s="87"/>
      <c r="M28" s="87"/>
      <c r="N28" s="87"/>
      <c r="O28" s="87"/>
      <c r="P28" s="87"/>
      <c r="Q28" s="87"/>
      <c r="R28" s="87"/>
      <c r="S28" s="87"/>
      <c r="T28" s="87"/>
      <c r="U28" s="87"/>
      <c r="V28" s="87"/>
      <c r="W28" s="87"/>
      <c r="X28" s="87"/>
      <c r="Y28" s="87"/>
      <c r="Z28" s="87"/>
      <c r="AA28" s="87"/>
      <c r="AB28" s="87"/>
      <c r="AC28" s="87"/>
      <c r="AD28" s="97"/>
    </row>
    <row r="29" spans="3:30" ht="9.75" customHeight="1">
      <c r="C29" s="96"/>
      <c r="D29" s="93"/>
      <c r="E29" s="93"/>
      <c r="F29" s="93"/>
      <c r="G29" s="93"/>
      <c r="H29" s="93"/>
      <c r="I29" s="97"/>
      <c r="J29" s="97"/>
      <c r="K29" s="93"/>
      <c r="L29" s="87"/>
      <c r="M29" s="87"/>
      <c r="N29" s="87"/>
      <c r="O29" s="87"/>
      <c r="P29" s="87"/>
      <c r="Q29" s="87"/>
      <c r="R29" s="87"/>
      <c r="S29" s="87"/>
      <c r="T29" s="87"/>
      <c r="U29" s="87"/>
      <c r="V29" s="87"/>
      <c r="W29" s="87"/>
      <c r="X29" s="87"/>
      <c r="Y29" s="87"/>
      <c r="Z29" s="87"/>
      <c r="AA29" s="87"/>
      <c r="AB29" s="87"/>
      <c r="AC29" s="87"/>
      <c r="AD29" s="93"/>
    </row>
    <row r="30" spans="2:30" s="23" customFormat="1" ht="21.75" customHeight="1">
      <c r="B30" s="25">
        <v>22</v>
      </c>
      <c r="C30" s="286" t="s">
        <v>67</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row>
    <row r="31" spans="2:30" s="27" customFormat="1" ht="12" customHeight="1">
      <c r="B31" s="26"/>
      <c r="C31" s="76"/>
      <c r="D31" s="14"/>
      <c r="E31" s="14"/>
      <c r="F31" s="14"/>
      <c r="G31" s="14"/>
      <c r="H31" s="79"/>
      <c r="I31" s="82"/>
      <c r="J31" s="82"/>
      <c r="K31" s="79"/>
      <c r="L31" s="79"/>
      <c r="M31" s="82"/>
      <c r="N31" s="82"/>
      <c r="O31" s="79"/>
      <c r="P31" s="77"/>
      <c r="Q31" s="77"/>
      <c r="R31" s="77"/>
      <c r="S31" s="80"/>
      <c r="T31" s="80"/>
      <c r="U31" s="77"/>
      <c r="V31" s="77"/>
      <c r="W31" s="80"/>
      <c r="X31" s="80"/>
      <c r="Y31" s="77"/>
      <c r="Z31" s="77"/>
      <c r="AA31" s="80"/>
      <c r="AB31" s="80"/>
      <c r="AC31" s="80"/>
      <c r="AD31" s="81"/>
    </row>
    <row r="32" spans="2:27" s="23" customFormat="1" ht="15" customHeight="1">
      <c r="B32" s="25">
        <v>15</v>
      </c>
      <c r="C32" s="14"/>
      <c r="D32" s="72"/>
      <c r="E32" s="91" t="s">
        <v>57</v>
      </c>
      <c r="F32" s="91"/>
      <c r="G32" s="91"/>
      <c r="H32" s="69"/>
      <c r="I32" s="330" t="s">
        <v>58</v>
      </c>
      <c r="J32" s="330"/>
      <c r="K32" s="330"/>
      <c r="L32" s="69"/>
      <c r="M32" s="330" t="s">
        <v>59</v>
      </c>
      <c r="N32" s="330"/>
      <c r="O32" s="330"/>
      <c r="P32" s="69"/>
      <c r="Q32" s="330" t="s">
        <v>60</v>
      </c>
      <c r="R32" s="330"/>
      <c r="S32" s="330"/>
      <c r="T32" s="69"/>
      <c r="U32" s="330" t="s">
        <v>105</v>
      </c>
      <c r="V32" s="330"/>
      <c r="W32" s="330"/>
      <c r="X32" s="72"/>
      <c r="Y32" s="72"/>
      <c r="Z32" s="72"/>
      <c r="AA32" s="75"/>
    </row>
    <row r="33" spans="2:27" s="23" customFormat="1" ht="9.75" customHeight="1" thickBot="1">
      <c r="B33" s="25">
        <v>10</v>
      </c>
      <c r="C33" s="14"/>
      <c r="D33" s="75"/>
      <c r="E33" s="75"/>
      <c r="F33" s="75"/>
      <c r="G33" s="72"/>
      <c r="H33" s="72"/>
      <c r="I33" s="72"/>
      <c r="J33" s="72"/>
      <c r="K33" s="72"/>
      <c r="L33" s="72"/>
      <c r="M33" s="72"/>
      <c r="N33" s="72"/>
      <c r="O33" s="72"/>
      <c r="P33" s="72"/>
      <c r="Q33" s="72"/>
      <c r="R33" s="72"/>
      <c r="S33" s="72"/>
      <c r="T33" s="72"/>
      <c r="U33" s="72"/>
      <c r="V33" s="72"/>
      <c r="W33" s="72"/>
      <c r="X33" s="72"/>
      <c r="Y33" s="72"/>
      <c r="Z33" s="72"/>
      <c r="AA33" s="75"/>
    </row>
    <row r="34" spans="2:27" ht="15" customHeight="1" thickBot="1">
      <c r="B34" s="25">
        <v>15</v>
      </c>
      <c r="C34" s="83"/>
      <c r="D34" s="83"/>
      <c r="E34" s="83"/>
      <c r="F34" s="84">
        <f>Organisation!M26</f>
        <v>0</v>
      </c>
      <c r="G34" s="83"/>
      <c r="H34" s="85"/>
      <c r="I34" s="85"/>
      <c r="J34" s="84">
        <f>Organisation!Q26</f>
        <v>0</v>
      </c>
      <c r="K34" s="85"/>
      <c r="L34" s="85"/>
      <c r="M34" s="85"/>
      <c r="N34" s="84">
        <f>Organisation!U26</f>
        <v>0</v>
      </c>
      <c r="O34" s="85"/>
      <c r="P34" s="85"/>
      <c r="Q34" s="85"/>
      <c r="R34" s="84">
        <f>Organisation!Y26</f>
        <v>0</v>
      </c>
      <c r="S34" s="85"/>
      <c r="T34" s="85"/>
      <c r="U34" s="85"/>
      <c r="V34" s="84">
        <f>Organisation!AC26</f>
        <v>0</v>
      </c>
      <c r="W34" s="85"/>
      <c r="X34" s="85"/>
      <c r="Y34" s="86"/>
      <c r="Z34" s="86"/>
      <c r="AA34" s="83"/>
    </row>
    <row r="35" spans="2:30" s="27" customFormat="1" ht="12" customHeight="1">
      <c r="B35" s="25"/>
      <c r="C35" s="96"/>
      <c r="D35" s="93"/>
      <c r="E35" s="93"/>
      <c r="F35" s="93"/>
      <c r="G35" s="93"/>
      <c r="H35" s="93"/>
      <c r="I35" s="97"/>
      <c r="J35" s="97"/>
      <c r="K35" s="93"/>
      <c r="L35" s="93"/>
      <c r="M35" s="97"/>
      <c r="N35" s="97"/>
      <c r="O35" s="93"/>
      <c r="P35" s="87"/>
      <c r="Q35" s="87"/>
      <c r="R35" s="87"/>
      <c r="S35" s="87"/>
      <c r="T35" s="87"/>
      <c r="U35" s="87"/>
      <c r="V35" s="87"/>
      <c r="W35" s="87"/>
      <c r="X35" s="87"/>
      <c r="Y35" s="87"/>
      <c r="Z35" s="87"/>
      <c r="AA35" s="87"/>
      <c r="AB35" s="87"/>
      <c r="AC35" s="87"/>
      <c r="AD35" s="93"/>
    </row>
    <row r="36" spans="3:30" ht="7.5" customHeight="1">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row>
    <row r="37" ht="12" customHeight="1">
      <c r="B37" s="25">
        <v>12</v>
      </c>
    </row>
    <row r="38" spans="2:9" ht="15" customHeight="1">
      <c r="B38" s="51">
        <v>15</v>
      </c>
      <c r="C38" s="66"/>
      <c r="D38" s="44"/>
      <c r="E38" s="322" t="s">
        <v>12</v>
      </c>
      <c r="F38" s="322"/>
      <c r="G38" s="322"/>
      <c r="H38" s="322"/>
      <c r="I38" s="322"/>
    </row>
    <row r="39" spans="2:28" ht="15" customHeight="1">
      <c r="B39" s="51"/>
      <c r="C39" s="7"/>
      <c r="D39" s="43"/>
      <c r="E39" s="17"/>
      <c r="F39" s="323" t="s">
        <v>13</v>
      </c>
      <c r="G39" s="323"/>
      <c r="H39" s="323"/>
      <c r="I39" s="323"/>
      <c r="J39" s="323"/>
      <c r="K39" s="323"/>
      <c r="L39" s="323"/>
      <c r="M39" s="323"/>
      <c r="N39" s="323"/>
      <c r="O39" s="65"/>
      <c r="P39" s="323" t="s">
        <v>14</v>
      </c>
      <c r="Q39" s="323"/>
      <c r="R39" s="323"/>
      <c r="S39" s="323"/>
      <c r="T39" s="323"/>
      <c r="U39" s="323"/>
      <c r="V39" s="65"/>
      <c r="W39" s="323" t="s">
        <v>15</v>
      </c>
      <c r="X39" s="323"/>
      <c r="Y39" s="323"/>
      <c r="Z39" s="323"/>
      <c r="AA39" s="323"/>
      <c r="AB39" s="323"/>
    </row>
    <row r="40" spans="2:30" ht="19.5" customHeight="1">
      <c r="B40" s="51">
        <v>15</v>
      </c>
      <c r="C40" s="10"/>
      <c r="D40" s="33"/>
      <c r="E40" s="8" t="s">
        <v>16</v>
      </c>
      <c r="F40" s="275"/>
      <c r="G40" s="275"/>
      <c r="H40" s="275"/>
      <c r="I40" s="275"/>
      <c r="J40" s="275"/>
      <c r="K40" s="275"/>
      <c r="L40" s="275"/>
      <c r="M40" s="275"/>
      <c r="N40" s="275"/>
      <c r="O40" s="49"/>
      <c r="P40" s="315"/>
      <c r="Q40" s="315"/>
      <c r="R40" s="315"/>
      <c r="S40" s="315"/>
      <c r="T40" s="315"/>
      <c r="U40" s="315"/>
      <c r="V40" s="41"/>
      <c r="W40" s="315"/>
      <c r="X40" s="315"/>
      <c r="Y40" s="315"/>
      <c r="Z40" s="315"/>
      <c r="AA40" s="315"/>
      <c r="AB40" s="315"/>
      <c r="AC40" s="15"/>
      <c r="AD40" s="15"/>
    </row>
    <row r="41" spans="2:30" ht="19.5" customHeight="1">
      <c r="B41" s="51"/>
      <c r="C41" s="10"/>
      <c r="D41" s="33"/>
      <c r="E41" s="8" t="s">
        <v>17</v>
      </c>
      <c r="F41" s="275"/>
      <c r="G41" s="275"/>
      <c r="H41" s="275"/>
      <c r="I41" s="275"/>
      <c r="J41" s="275"/>
      <c r="K41" s="275"/>
      <c r="L41" s="275"/>
      <c r="M41" s="275"/>
      <c r="N41" s="275"/>
      <c r="O41" s="49"/>
      <c r="P41" s="271"/>
      <c r="Q41" s="271"/>
      <c r="R41" s="271"/>
      <c r="S41" s="271"/>
      <c r="T41" s="271"/>
      <c r="U41" s="271"/>
      <c r="V41" s="41"/>
      <c r="W41" s="315"/>
      <c r="X41" s="315"/>
      <c r="Y41" s="315"/>
      <c r="Z41" s="315"/>
      <c r="AA41" s="315"/>
      <c r="AB41" s="315"/>
      <c r="AC41" s="15"/>
      <c r="AD41" s="15"/>
    </row>
    <row r="42" spans="2:30" ht="19.5" customHeight="1">
      <c r="B42" s="51"/>
      <c r="C42" s="10"/>
      <c r="D42" s="33"/>
      <c r="E42" s="8" t="s">
        <v>18</v>
      </c>
      <c r="F42" s="275"/>
      <c r="G42" s="275"/>
      <c r="H42" s="275"/>
      <c r="I42" s="275"/>
      <c r="J42" s="275"/>
      <c r="K42" s="275"/>
      <c r="L42" s="275"/>
      <c r="M42" s="275"/>
      <c r="N42" s="275"/>
      <c r="O42" s="49"/>
      <c r="P42" s="315"/>
      <c r="Q42" s="315"/>
      <c r="R42" s="315"/>
      <c r="S42" s="315"/>
      <c r="T42" s="315"/>
      <c r="U42" s="315"/>
      <c r="V42" s="41"/>
      <c r="W42" s="315"/>
      <c r="X42" s="315"/>
      <c r="Y42" s="315"/>
      <c r="Z42" s="315"/>
      <c r="AA42" s="315"/>
      <c r="AB42" s="315"/>
      <c r="AC42" s="15"/>
      <c r="AD42" s="15"/>
    </row>
    <row r="43" spans="2:30" ht="19.5" customHeight="1">
      <c r="B43" s="51">
        <v>15</v>
      </c>
      <c r="C43" s="10"/>
      <c r="D43" s="33"/>
      <c r="E43" s="8" t="s">
        <v>19</v>
      </c>
      <c r="F43" s="275"/>
      <c r="G43" s="275"/>
      <c r="H43" s="275"/>
      <c r="I43" s="275"/>
      <c r="J43" s="275"/>
      <c r="K43" s="275"/>
      <c r="L43" s="275"/>
      <c r="M43" s="275"/>
      <c r="N43" s="275"/>
      <c r="O43" s="49"/>
      <c r="P43" s="315"/>
      <c r="Q43" s="315"/>
      <c r="R43" s="315"/>
      <c r="S43" s="315"/>
      <c r="T43" s="315"/>
      <c r="U43" s="315"/>
      <c r="V43" s="41"/>
      <c r="W43" s="315"/>
      <c r="X43" s="315"/>
      <c r="Y43" s="315"/>
      <c r="Z43" s="315"/>
      <c r="AA43" s="315"/>
      <c r="AB43" s="315"/>
      <c r="AC43" s="15"/>
      <c r="AD43" s="15"/>
    </row>
    <row r="44" spans="2:30" ht="12" customHeight="1" thickBot="1">
      <c r="B44" s="63">
        <v>12</v>
      </c>
      <c r="C44" s="67"/>
      <c r="D44" s="9"/>
      <c r="E44" s="9"/>
      <c r="F44" s="9"/>
      <c r="G44" s="9"/>
      <c r="H44" s="9"/>
      <c r="I44" s="9"/>
      <c r="J44" s="9"/>
      <c r="K44" s="9"/>
      <c r="L44" s="9"/>
      <c r="M44" s="9"/>
      <c r="N44" s="9"/>
      <c r="O44" s="9"/>
      <c r="P44" s="9"/>
      <c r="Q44" s="9"/>
      <c r="R44" s="9"/>
      <c r="S44" s="9"/>
      <c r="T44" s="9"/>
      <c r="U44" s="9"/>
      <c r="V44" s="9"/>
      <c r="W44" s="9"/>
      <c r="X44" s="9"/>
      <c r="Y44" s="9"/>
      <c r="Z44" s="9"/>
      <c r="AA44" s="9"/>
      <c r="AB44" s="9"/>
      <c r="AC44" s="9"/>
      <c r="AD44" s="9"/>
    </row>
    <row r="45" spans="2:30" ht="12.75">
      <c r="B45" s="51"/>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row>
    <row r="46" spans="2:28" ht="12.75">
      <c r="B46" s="51"/>
      <c r="C46" s="36"/>
      <c r="D46" s="36"/>
      <c r="E46" s="69"/>
      <c r="F46" s="324" t="s">
        <v>48</v>
      </c>
      <c r="G46" s="324"/>
      <c r="H46" s="324"/>
      <c r="I46" s="324"/>
      <c r="J46" s="318">
        <f>SUM(Res!$C$3,Res!$D49,Res!$E49,Res!$D158,Res!$E158,Res!$D267,Res!$E267,Res!$D376,Res!$E376)</f>
        <v>0</v>
      </c>
      <c r="K46" s="318"/>
      <c r="L46" s="36"/>
      <c r="M46" s="69"/>
      <c r="N46" s="325" t="s">
        <v>50</v>
      </c>
      <c r="O46" s="325"/>
      <c r="P46" s="325"/>
      <c r="Q46" s="325"/>
      <c r="R46" s="318">
        <f>SUM(Res!$E$3,Res!$D50,Res!$E50,Res!$D159,Res!$E159,Res!$D268,Res!$E268,Res!$D377,Res!$E377)</f>
        <v>0</v>
      </c>
      <c r="S46" s="318"/>
      <c r="T46" s="69"/>
      <c r="U46" s="69"/>
      <c r="V46" s="324" t="s">
        <v>51</v>
      </c>
      <c r="W46" s="324"/>
      <c r="X46" s="324"/>
      <c r="Y46" s="324"/>
      <c r="Z46" s="318">
        <f>SUM(Res!$G$3,Res!$D51,Res!$E51,Res!$D160,Res!$E160,Res!$D269,Res!$E269,Res!$D378,Res!$E378)</f>
        <v>0</v>
      </c>
      <c r="AA46" s="318"/>
      <c r="AB46" s="69"/>
    </row>
    <row r="47" ht="12.75">
      <c r="B47" s="51"/>
    </row>
    <row r="48" spans="2:30" ht="12" customHeight="1">
      <c r="B48" s="51">
        <v>12</v>
      </c>
      <c r="C48" s="70"/>
      <c r="D48" s="70" t="s">
        <v>63</v>
      </c>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row>
    <row r="49" spans="2:30" ht="12" customHeight="1">
      <c r="B49" s="51"/>
      <c r="C49" s="55"/>
      <c r="D49" s="55"/>
      <c r="E49" s="55" t="s">
        <v>52</v>
      </c>
      <c r="F49" s="55"/>
      <c r="G49" s="24"/>
      <c r="H49" s="24"/>
      <c r="I49" s="24"/>
      <c r="J49" s="24"/>
      <c r="K49" s="24"/>
      <c r="L49" s="24"/>
      <c r="M49" s="24"/>
      <c r="N49" s="24"/>
      <c r="O49" s="24"/>
      <c r="P49" s="24"/>
      <c r="Q49" s="24"/>
      <c r="R49" s="24"/>
      <c r="S49" s="24"/>
      <c r="T49" s="24"/>
      <c r="U49" s="24"/>
      <c r="V49" s="24"/>
      <c r="W49" s="24"/>
      <c r="X49" s="24"/>
      <c r="Y49" s="24"/>
      <c r="Z49" s="24"/>
      <c r="AA49" s="24"/>
      <c r="AB49" s="24"/>
      <c r="AC49" s="24"/>
      <c r="AD49" s="24"/>
    </row>
    <row r="50" spans="2:30" ht="12" customHeight="1">
      <c r="B50" s="51"/>
      <c r="C50" s="55"/>
      <c r="D50" s="55"/>
      <c r="E50" s="55" t="s">
        <v>20</v>
      </c>
      <c r="F50" s="55"/>
      <c r="G50" s="24"/>
      <c r="H50" s="24"/>
      <c r="I50" s="24"/>
      <c r="J50" s="24"/>
      <c r="K50" s="24"/>
      <c r="L50" s="24"/>
      <c r="M50" s="24"/>
      <c r="N50" s="24"/>
      <c r="O50" s="24"/>
      <c r="P50" s="24"/>
      <c r="Q50" s="24"/>
      <c r="R50" s="24"/>
      <c r="S50" s="24"/>
      <c r="T50" s="24"/>
      <c r="U50" s="24"/>
      <c r="V50" s="24"/>
      <c r="W50" s="24"/>
      <c r="X50" s="24"/>
      <c r="Y50" s="24"/>
      <c r="Z50" s="24"/>
      <c r="AA50" s="24"/>
      <c r="AB50" s="24"/>
      <c r="AC50" s="24"/>
      <c r="AD50" s="24"/>
    </row>
    <row r="51" spans="2:30" ht="12" customHeight="1">
      <c r="B51" s="51">
        <v>12</v>
      </c>
      <c r="C51" s="55"/>
      <c r="D51" s="55"/>
      <c r="E51" s="55" t="s">
        <v>64</v>
      </c>
      <c r="F51" s="55"/>
      <c r="G51" s="24"/>
      <c r="H51" s="24"/>
      <c r="I51" s="24"/>
      <c r="J51" s="24"/>
      <c r="K51" s="24"/>
      <c r="L51" s="24"/>
      <c r="M51" s="24"/>
      <c r="N51" s="24"/>
      <c r="O51" s="24"/>
      <c r="P51" s="24"/>
      <c r="Q51" s="24"/>
      <c r="R51" s="24"/>
      <c r="S51" s="24"/>
      <c r="T51" s="24"/>
      <c r="U51" s="24"/>
      <c r="V51" s="24"/>
      <c r="W51" s="24"/>
      <c r="X51" s="24"/>
      <c r="Y51" s="24"/>
      <c r="Z51" s="24"/>
      <c r="AA51" s="24"/>
      <c r="AB51" s="24"/>
      <c r="AC51" s="24"/>
      <c r="AD51" s="24"/>
    </row>
    <row r="52" spans="3:30" ht="12.75">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row>
    <row r="53" spans="3:30" ht="12.75">
      <c r="C53" s="14"/>
      <c r="D53" s="14"/>
      <c r="E53" s="14"/>
      <c r="F53" s="14"/>
      <c r="G53" s="14"/>
      <c r="H53" s="14"/>
      <c r="I53" s="14"/>
      <c r="J53" s="14"/>
      <c r="K53" s="14"/>
      <c r="L53" s="14"/>
      <c r="M53" s="14"/>
      <c r="N53" s="14"/>
      <c r="O53" s="14"/>
      <c r="P53" s="14"/>
      <c r="Q53" s="14"/>
      <c r="R53" s="14"/>
      <c r="S53" s="14"/>
      <c r="T53" s="14"/>
      <c r="U53" s="14"/>
      <c r="V53" s="14"/>
      <c r="W53" s="14"/>
      <c r="X53" s="14"/>
      <c r="Y53" s="14"/>
      <c r="Z53" s="14"/>
      <c r="AA53" s="63"/>
      <c r="AB53" s="63"/>
      <c r="AC53" s="63"/>
      <c r="AD53" s="71"/>
    </row>
    <row r="54" spans="2:30" ht="12.75">
      <c r="B54" s="51"/>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2:30" ht="12.75">
      <c r="B55" s="51"/>
      <c r="K55" s="19"/>
      <c r="L55" s="14"/>
      <c r="M55" s="14"/>
      <c r="N55" s="14"/>
      <c r="O55" s="14"/>
      <c r="AD55" s="61"/>
    </row>
    <row r="57" spans="13:30" ht="12.75">
      <c r="M57" s="326"/>
      <c r="N57" s="326"/>
      <c r="O57" s="326"/>
      <c r="AA57" s="319"/>
      <c r="AB57" s="319"/>
      <c r="AC57" s="319"/>
      <c r="AD57" s="319"/>
    </row>
    <row r="59" spans="27:30" ht="12.75">
      <c r="AA59" s="319"/>
      <c r="AB59" s="319"/>
      <c r="AC59" s="319"/>
      <c r="AD59" s="319"/>
    </row>
  </sheetData>
  <sheetProtection/>
  <mergeCells count="56">
    <mergeCell ref="F26:N26"/>
    <mergeCell ref="P26:AA26"/>
    <mergeCell ref="C30:AD30"/>
    <mergeCell ref="I32:K32"/>
    <mergeCell ref="M32:O32"/>
    <mergeCell ref="Q32:S32"/>
    <mergeCell ref="U32:W32"/>
    <mergeCell ref="Y21:AC21"/>
    <mergeCell ref="F24:N24"/>
    <mergeCell ref="P24:AA24"/>
    <mergeCell ref="F25:N25"/>
    <mergeCell ref="P25:AA25"/>
    <mergeCell ref="N23:R23"/>
    <mergeCell ref="G21:S21"/>
    <mergeCell ref="T21:U21"/>
    <mergeCell ref="F42:N42"/>
    <mergeCell ref="F41:N41"/>
    <mergeCell ref="P41:U41"/>
    <mergeCell ref="AA59:AD59"/>
    <mergeCell ref="V46:Y46"/>
    <mergeCell ref="Z46:AA46"/>
    <mergeCell ref="P42:U42"/>
    <mergeCell ref="W42:AB42"/>
    <mergeCell ref="M57:O57"/>
    <mergeCell ref="AA57:AD57"/>
    <mergeCell ref="F43:N43"/>
    <mergeCell ref="P43:U43"/>
    <mergeCell ref="W43:AB43"/>
    <mergeCell ref="F46:I46"/>
    <mergeCell ref="J46:K46"/>
    <mergeCell ref="N46:Q46"/>
    <mergeCell ref="R46:S46"/>
    <mergeCell ref="W41:AB41"/>
    <mergeCell ref="F40:N40"/>
    <mergeCell ref="E38:I38"/>
    <mergeCell ref="F39:N39"/>
    <mergeCell ref="P39:U39"/>
    <mergeCell ref="W39:AB39"/>
    <mergeCell ref="P40:U40"/>
    <mergeCell ref="W40:AB40"/>
    <mergeCell ref="C11:AD11"/>
    <mergeCell ref="V15:X15"/>
    <mergeCell ref="F19:N19"/>
    <mergeCell ref="P19:AA19"/>
    <mergeCell ref="I15:K15"/>
    <mergeCell ref="L15:U15"/>
    <mergeCell ref="C4:AD4"/>
    <mergeCell ref="C5:AD5"/>
    <mergeCell ref="C6:AD6"/>
    <mergeCell ref="C8:AD8"/>
    <mergeCell ref="G20:Q20"/>
    <mergeCell ref="R20:W20"/>
    <mergeCell ref="Y20:AC20"/>
    <mergeCell ref="C9:G9"/>
    <mergeCell ref="I9:X9"/>
    <mergeCell ref="C10:AD10"/>
  </mergeCells>
  <printOptions horizontalCentered="1" verticalCentered="1"/>
  <pageMargins left="0" right="0" top="0.1968503937007874" bottom="0"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Feuil4"/>
  <dimension ref="A1:L482"/>
  <sheetViews>
    <sheetView showGridLines="0" showZeros="0" zoomScalePageLayoutView="0" workbookViewId="0" topLeftCell="A1">
      <selection activeCell="K9" sqref="K9"/>
    </sheetView>
  </sheetViews>
  <sheetFormatPr defaultColWidth="11.421875" defaultRowHeight="12.75"/>
  <cols>
    <col min="1" max="1" width="11.421875" style="101" customWidth="1"/>
    <col min="2" max="2" width="8.7109375" style="101" customWidth="1"/>
    <col min="3" max="3" width="5.7109375" style="101" customWidth="1"/>
    <col min="4" max="4" width="25.7109375" style="101" customWidth="1"/>
    <col min="5" max="5" width="18.7109375" style="101" customWidth="1"/>
    <col min="6" max="6" width="24.7109375" style="101" customWidth="1"/>
    <col min="7" max="7" width="12.7109375" style="101" customWidth="1"/>
    <col min="8" max="8" width="3.7109375" style="101" customWidth="1"/>
    <col min="9" max="9" width="8.140625" style="101" hidden="1" customWidth="1"/>
    <col min="10" max="10" width="8.140625" style="191" hidden="1" customWidth="1"/>
    <col min="11" max="11" width="17.28125" style="101" customWidth="1"/>
    <col min="12" max="16384" width="11.421875" style="101" customWidth="1"/>
  </cols>
  <sheetData>
    <row r="1" spans="1:6" ht="19.5" customHeight="1">
      <c r="A1" s="98"/>
      <c r="B1" s="100"/>
      <c r="C1" s="341">
        <f>Organisation!$G$15</f>
        <v>0</v>
      </c>
      <c r="D1" s="342"/>
      <c r="E1" s="173">
        <f>Organisation!$T$15</f>
        <v>0</v>
      </c>
      <c r="F1" s="174">
        <f>Organisation!$L$11</f>
        <v>0</v>
      </c>
    </row>
    <row r="2" spans="1:6" ht="19.5" customHeight="1">
      <c r="A2" s="98"/>
      <c r="B2" s="100"/>
      <c r="C2" s="341">
        <f>Organisation!$M$19</f>
        <v>0</v>
      </c>
      <c r="D2" s="342"/>
      <c r="E2" s="173">
        <f>Organisation!$P$23</f>
        <v>0</v>
      </c>
      <c r="F2" s="173">
        <f>Organisation!$P$24</f>
        <v>0</v>
      </c>
    </row>
    <row r="3" spans="1:5" ht="15" customHeight="1">
      <c r="A3" s="98"/>
      <c r="B3" s="340" t="s">
        <v>49</v>
      </c>
      <c r="C3" s="340"/>
      <c r="D3" s="106" t="str">
        <f>$B$9</f>
        <v>PRELICENCIES</v>
      </c>
      <c r="E3" s="107"/>
    </row>
    <row r="4" spans="1:5" ht="15" customHeight="1">
      <c r="A4" s="98"/>
      <c r="B4" s="340" t="s">
        <v>48</v>
      </c>
      <c r="C4" s="340"/>
      <c r="D4" s="106">
        <f>COUNTIF($D10:$D49,"&gt;""")</f>
        <v>0</v>
      </c>
      <c r="E4" s="107"/>
    </row>
    <row r="5" spans="1:5" ht="15" customHeight="1">
      <c r="A5" s="98"/>
      <c r="B5" s="340" t="s">
        <v>50</v>
      </c>
      <c r="C5" s="340"/>
      <c r="D5" s="99">
        <f>COUNTIF($C10:$C49,"X")+COUNTIF($C10:$C49,"AB")</f>
        <v>0</v>
      </c>
      <c r="E5" s="108"/>
    </row>
    <row r="6" spans="1:10" s="105" customFormat="1" ht="31.5">
      <c r="A6" s="102"/>
      <c r="B6" s="103" t="s">
        <v>104</v>
      </c>
      <c r="C6" s="103"/>
      <c r="D6" s="104"/>
      <c r="E6" s="104"/>
      <c r="F6" s="104"/>
      <c r="G6" s="104"/>
      <c r="J6" s="192"/>
    </row>
    <row r="7" spans="1:7" ht="15" customHeight="1">
      <c r="A7" s="98"/>
      <c r="B7" s="332" t="s">
        <v>36</v>
      </c>
      <c r="C7" s="336" t="s">
        <v>122</v>
      </c>
      <c r="D7" s="332" t="s">
        <v>13</v>
      </c>
      <c r="E7" s="332" t="s">
        <v>22</v>
      </c>
      <c r="F7" s="332" t="s">
        <v>23</v>
      </c>
      <c r="G7" s="332" t="s">
        <v>123</v>
      </c>
    </row>
    <row r="8" spans="1:7" ht="15" customHeight="1">
      <c r="A8" s="98"/>
      <c r="B8" s="332"/>
      <c r="C8" s="336"/>
      <c r="D8" s="332"/>
      <c r="E8" s="332"/>
      <c r="F8" s="332"/>
      <c r="G8" s="332"/>
    </row>
    <row r="9" spans="1:11" ht="15" customHeight="1">
      <c r="A9" s="98"/>
      <c r="B9" s="331" t="s">
        <v>72</v>
      </c>
      <c r="C9" s="331"/>
      <c r="D9" s="331"/>
      <c r="E9" s="331"/>
      <c r="F9" s="331"/>
      <c r="G9" s="331"/>
      <c r="K9" s="190">
        <v>0</v>
      </c>
    </row>
    <row r="10" spans="1:12" ht="15" customHeight="1">
      <c r="A10" s="98">
        <v>1</v>
      </c>
      <c r="B10" s="234"/>
      <c r="C10" s="235"/>
      <c r="D10" s="236"/>
      <c r="E10" s="236"/>
      <c r="F10" s="236"/>
      <c r="G10" s="236"/>
      <c r="H10" s="109" t="str">
        <f>IF(COUNTIF($B$10:$B$29,B10)&gt;1,"X"," ")</f>
        <v> </v>
      </c>
      <c r="I10" s="101">
        <f>+F10</f>
        <v>0</v>
      </c>
      <c r="J10" s="193">
        <f>IF(COUNTIF($I$10:$I10,I10)&gt;1,"",I10)</f>
        <v>0</v>
      </c>
      <c r="K10" s="190" t="s">
        <v>128</v>
      </c>
      <c r="L10" s="204" t="s">
        <v>37</v>
      </c>
    </row>
    <row r="11" spans="1:12" ht="15" customHeight="1">
      <c r="A11" s="98">
        <v>2</v>
      </c>
      <c r="B11" s="234"/>
      <c r="C11" s="235"/>
      <c r="D11" s="237"/>
      <c r="E11" s="237"/>
      <c r="F11" s="238"/>
      <c r="G11" s="239"/>
      <c r="H11" s="109" t="str">
        <f aca="true" t="shared" si="0" ref="H11:H29">IF(COUNTIF($B$10:$B$29,B11)&gt;1,"X"," ")</f>
        <v> </v>
      </c>
      <c r="I11" s="101">
        <f aca="true" t="shared" si="1" ref="I11:I74">+F11</f>
        <v>0</v>
      </c>
      <c r="J11" s="193">
        <f>IF(COUNTIF($I$10:$I11,I11)&gt;1,"",I11)</f>
      </c>
      <c r="K11" s="190" t="s">
        <v>128</v>
      </c>
      <c r="L11" s="204" t="s">
        <v>37</v>
      </c>
    </row>
    <row r="12" spans="1:12" ht="15" customHeight="1">
      <c r="A12" s="98">
        <v>3</v>
      </c>
      <c r="B12" s="234"/>
      <c r="C12" s="235"/>
      <c r="D12" s="240"/>
      <c r="E12" s="240"/>
      <c r="F12" s="240"/>
      <c r="G12" s="239"/>
      <c r="H12" s="109" t="str">
        <f t="shared" si="0"/>
        <v> </v>
      </c>
      <c r="I12" s="101">
        <f t="shared" si="1"/>
        <v>0</v>
      </c>
      <c r="J12" s="193">
        <f>IF(COUNTIF($I$10:$I12,I12)&gt;1,"",I12)</f>
      </c>
      <c r="K12" s="190" t="s">
        <v>128</v>
      </c>
      <c r="L12" s="204" t="s">
        <v>37</v>
      </c>
    </row>
    <row r="13" spans="1:12" ht="15" customHeight="1">
      <c r="A13" s="98">
        <v>4</v>
      </c>
      <c r="B13" s="234"/>
      <c r="C13" s="235"/>
      <c r="D13" s="240"/>
      <c r="E13" s="240"/>
      <c r="F13" s="240"/>
      <c r="G13" s="239"/>
      <c r="H13" s="109" t="str">
        <f t="shared" si="0"/>
        <v> </v>
      </c>
      <c r="I13" s="101">
        <f t="shared" si="1"/>
        <v>0</v>
      </c>
      <c r="J13" s="193">
        <f>IF(COUNTIF($I$10:$I13,I13)&gt;1,"",I13)</f>
      </c>
      <c r="K13" s="190" t="s">
        <v>128</v>
      </c>
      <c r="L13" s="204" t="s">
        <v>37</v>
      </c>
    </row>
    <row r="14" spans="1:12" ht="15" customHeight="1">
      <c r="A14" s="98">
        <v>5</v>
      </c>
      <c r="B14" s="234"/>
      <c r="C14" s="235"/>
      <c r="D14" s="241"/>
      <c r="E14" s="241"/>
      <c r="F14" s="241"/>
      <c r="G14" s="242"/>
      <c r="H14" s="109" t="str">
        <f t="shared" si="0"/>
        <v> </v>
      </c>
      <c r="I14" s="101">
        <f t="shared" si="1"/>
        <v>0</v>
      </c>
      <c r="J14" s="193">
        <f>IF(COUNTIF($I$10:$I14,I14)&gt;1,"",I14)</f>
      </c>
      <c r="K14" s="190" t="s">
        <v>128</v>
      </c>
      <c r="L14" s="204" t="s">
        <v>37</v>
      </c>
    </row>
    <row r="15" spans="1:12" ht="15" customHeight="1">
      <c r="A15" s="98">
        <v>6</v>
      </c>
      <c r="B15" s="243"/>
      <c r="C15" s="244"/>
      <c r="D15" s="240"/>
      <c r="E15" s="240"/>
      <c r="F15" s="240"/>
      <c r="G15" s="240"/>
      <c r="H15" s="109" t="str">
        <f t="shared" si="0"/>
        <v> </v>
      </c>
      <c r="I15" s="101">
        <f t="shared" si="1"/>
        <v>0</v>
      </c>
      <c r="J15" s="193">
        <f>IF(COUNTIF($I$10:$I15,I15)&gt;1,"",I15)</f>
      </c>
      <c r="K15" s="190" t="s">
        <v>128</v>
      </c>
      <c r="L15" s="204" t="s">
        <v>37</v>
      </c>
    </row>
    <row r="16" spans="1:12" ht="15" customHeight="1">
      <c r="A16" s="98">
        <v>7</v>
      </c>
      <c r="B16" s="243"/>
      <c r="C16" s="244"/>
      <c r="D16" s="241"/>
      <c r="E16" s="241"/>
      <c r="F16" s="241"/>
      <c r="G16" s="241"/>
      <c r="H16" s="109" t="str">
        <f t="shared" si="0"/>
        <v> </v>
      </c>
      <c r="I16" s="101">
        <f t="shared" si="1"/>
        <v>0</v>
      </c>
      <c r="J16" s="193">
        <f>IF(COUNTIF($I$10:$I16,I16)&gt;1,"",I16)</f>
      </c>
      <c r="K16" s="190" t="s">
        <v>128</v>
      </c>
      <c r="L16" s="204" t="s">
        <v>37</v>
      </c>
    </row>
    <row r="17" spans="1:12" ht="15" customHeight="1">
      <c r="A17" s="98">
        <v>8</v>
      </c>
      <c r="B17" s="243"/>
      <c r="C17" s="141"/>
      <c r="D17" s="245"/>
      <c r="E17" s="245"/>
      <c r="F17" s="245"/>
      <c r="G17" s="241"/>
      <c r="H17" s="109" t="str">
        <f t="shared" si="0"/>
        <v> </v>
      </c>
      <c r="I17" s="101">
        <f t="shared" si="1"/>
        <v>0</v>
      </c>
      <c r="J17" s="193">
        <f>IF(COUNTIF($I$10:$I17,I17)&gt;1,"",I17)</f>
      </c>
      <c r="K17" s="190" t="s">
        <v>128</v>
      </c>
      <c r="L17" s="204" t="s">
        <v>37</v>
      </c>
    </row>
    <row r="18" spans="1:12" ht="15" customHeight="1">
      <c r="A18" s="98">
        <v>9</v>
      </c>
      <c r="B18" s="138"/>
      <c r="C18" s="141"/>
      <c r="D18" s="220"/>
      <c r="E18" s="133"/>
      <c r="F18" s="133"/>
      <c r="G18" s="133"/>
      <c r="H18" s="109" t="str">
        <f t="shared" si="0"/>
        <v> </v>
      </c>
      <c r="I18" s="101">
        <f t="shared" si="1"/>
        <v>0</v>
      </c>
      <c r="J18" s="193">
        <f>IF(COUNTIF($I$10:$I18,I18)&gt;1,"",I18)</f>
      </c>
      <c r="K18" s="190" t="s">
        <v>128</v>
      </c>
      <c r="L18" s="204" t="s">
        <v>37</v>
      </c>
    </row>
    <row r="19" spans="1:12" ht="15" customHeight="1">
      <c r="A19" s="98">
        <v>10</v>
      </c>
      <c r="B19" s="138"/>
      <c r="C19" s="141"/>
      <c r="D19" s="221"/>
      <c r="E19" s="222"/>
      <c r="F19" s="222"/>
      <c r="G19" s="223"/>
      <c r="H19" s="109" t="str">
        <f t="shared" si="0"/>
        <v> </v>
      </c>
      <c r="I19" s="101">
        <f t="shared" si="1"/>
        <v>0</v>
      </c>
      <c r="J19" s="193">
        <f>IF(COUNTIF($I$10:$I19,I19)&gt;1,"",I19)</f>
      </c>
      <c r="K19" s="190" t="s">
        <v>128</v>
      </c>
      <c r="L19" s="204" t="s">
        <v>37</v>
      </c>
    </row>
    <row r="20" spans="1:12" ht="15" customHeight="1">
      <c r="A20" s="98">
        <v>11</v>
      </c>
      <c r="B20" s="138"/>
      <c r="C20" s="141"/>
      <c r="D20" s="139"/>
      <c r="E20" s="139"/>
      <c r="F20" s="139"/>
      <c r="G20" s="140"/>
      <c r="H20" s="109" t="str">
        <f t="shared" si="0"/>
        <v> </v>
      </c>
      <c r="I20" s="101">
        <f t="shared" si="1"/>
        <v>0</v>
      </c>
      <c r="J20" s="193">
        <f>IF(COUNTIF($I$10:$I20,I20)&gt;1,"",I20)</f>
      </c>
      <c r="K20" s="190" t="s">
        <v>128</v>
      </c>
      <c r="L20" s="204" t="s">
        <v>37</v>
      </c>
    </row>
    <row r="21" spans="1:12" ht="15" customHeight="1">
      <c r="A21" s="98">
        <v>12</v>
      </c>
      <c r="B21" s="138"/>
      <c r="C21" s="141"/>
      <c r="D21" s="139"/>
      <c r="E21" s="139"/>
      <c r="F21" s="139"/>
      <c r="G21" s="140"/>
      <c r="H21" s="109" t="str">
        <f t="shared" si="0"/>
        <v> </v>
      </c>
      <c r="I21" s="101">
        <f t="shared" si="1"/>
        <v>0</v>
      </c>
      <c r="J21" s="193">
        <f>IF(COUNTIF($I$10:$I21,I21)&gt;1,"",I21)</f>
      </c>
      <c r="K21" s="190" t="s">
        <v>128</v>
      </c>
      <c r="L21" s="204" t="s">
        <v>37</v>
      </c>
    </row>
    <row r="22" spans="1:12" ht="15" customHeight="1">
      <c r="A22" s="98">
        <v>13</v>
      </c>
      <c r="B22" s="138"/>
      <c r="C22" s="141"/>
      <c r="D22" s="139"/>
      <c r="E22" s="139"/>
      <c r="F22" s="139"/>
      <c r="G22" s="140"/>
      <c r="H22" s="109" t="str">
        <f t="shared" si="0"/>
        <v> </v>
      </c>
      <c r="I22" s="101">
        <f t="shared" si="1"/>
        <v>0</v>
      </c>
      <c r="J22" s="193">
        <f>IF(COUNTIF($I$10:$I22,I22)&gt;1,"",I22)</f>
      </c>
      <c r="K22" s="190" t="s">
        <v>128</v>
      </c>
      <c r="L22" s="204" t="s">
        <v>37</v>
      </c>
    </row>
    <row r="23" spans="1:12" ht="15" customHeight="1">
      <c r="A23" s="98">
        <v>14</v>
      </c>
      <c r="B23" s="138"/>
      <c r="C23" s="141"/>
      <c r="D23" s="139"/>
      <c r="E23" s="139"/>
      <c r="F23" s="139"/>
      <c r="G23" s="140"/>
      <c r="H23" s="109" t="str">
        <f t="shared" si="0"/>
        <v> </v>
      </c>
      <c r="I23" s="101">
        <f t="shared" si="1"/>
        <v>0</v>
      </c>
      <c r="J23" s="193">
        <f>IF(COUNTIF($I$10:$I23,I23)&gt;1,"",I23)</f>
      </c>
      <c r="K23" s="190" t="s">
        <v>128</v>
      </c>
      <c r="L23" s="204" t="s">
        <v>37</v>
      </c>
    </row>
    <row r="24" spans="1:12" ht="15" customHeight="1">
      <c r="A24" s="98">
        <v>15</v>
      </c>
      <c r="B24" s="138"/>
      <c r="C24" s="141"/>
      <c r="D24" s="139"/>
      <c r="E24" s="139"/>
      <c r="F24" s="139"/>
      <c r="G24" s="140"/>
      <c r="H24" s="109" t="str">
        <f t="shared" si="0"/>
        <v> </v>
      </c>
      <c r="I24" s="101">
        <f t="shared" si="1"/>
        <v>0</v>
      </c>
      <c r="J24" s="193">
        <f>IF(COUNTIF($I$10:$I24,I24)&gt;1,"",I24)</f>
      </c>
      <c r="K24" s="190" t="s">
        <v>128</v>
      </c>
      <c r="L24" s="204" t="s">
        <v>37</v>
      </c>
    </row>
    <row r="25" spans="1:12" ht="15" customHeight="1">
      <c r="A25" s="98">
        <v>16</v>
      </c>
      <c r="B25" s="138"/>
      <c r="C25" s="141"/>
      <c r="D25" s="139"/>
      <c r="E25" s="139"/>
      <c r="F25" s="139"/>
      <c r="G25" s="140"/>
      <c r="H25" s="109" t="str">
        <f t="shared" si="0"/>
        <v> </v>
      </c>
      <c r="I25" s="101">
        <f t="shared" si="1"/>
        <v>0</v>
      </c>
      <c r="J25" s="193">
        <f>IF(COUNTIF($I$10:$I25,I25)&gt;1,"",I25)</f>
      </c>
      <c r="K25" s="190" t="s">
        <v>128</v>
      </c>
      <c r="L25" s="204" t="s">
        <v>37</v>
      </c>
    </row>
    <row r="26" spans="1:12" ht="15" customHeight="1">
      <c r="A26" s="98">
        <v>17</v>
      </c>
      <c r="B26" s="138"/>
      <c r="C26" s="141"/>
      <c r="D26" s="139"/>
      <c r="E26" s="139"/>
      <c r="F26" s="139"/>
      <c r="G26" s="140"/>
      <c r="H26" s="109" t="str">
        <f t="shared" si="0"/>
        <v> </v>
      </c>
      <c r="I26" s="101">
        <f t="shared" si="1"/>
        <v>0</v>
      </c>
      <c r="J26" s="193">
        <f>IF(COUNTIF($I$10:$I26,I26)&gt;1,"",I26)</f>
      </c>
      <c r="K26" s="190" t="s">
        <v>128</v>
      </c>
      <c r="L26" s="204" t="s">
        <v>37</v>
      </c>
    </row>
    <row r="27" spans="1:12" ht="15" customHeight="1">
      <c r="A27" s="98">
        <v>18</v>
      </c>
      <c r="B27" s="138"/>
      <c r="C27" s="141"/>
      <c r="D27" s="139"/>
      <c r="E27" s="139"/>
      <c r="F27" s="139"/>
      <c r="G27" s="140"/>
      <c r="H27" s="109" t="str">
        <f t="shared" si="0"/>
        <v> </v>
      </c>
      <c r="I27" s="101">
        <f t="shared" si="1"/>
        <v>0</v>
      </c>
      <c r="J27" s="193">
        <f>IF(COUNTIF($I$10:$I27,I27)&gt;1,"",I27)</f>
      </c>
      <c r="K27" s="190" t="s">
        <v>128</v>
      </c>
      <c r="L27" s="204" t="s">
        <v>37</v>
      </c>
    </row>
    <row r="28" spans="1:12" ht="15" customHeight="1">
      <c r="A28" s="98">
        <v>19</v>
      </c>
      <c r="B28" s="138"/>
      <c r="C28" s="141"/>
      <c r="D28" s="139"/>
      <c r="E28" s="139"/>
      <c r="F28" s="139"/>
      <c r="G28" s="140"/>
      <c r="H28" s="109" t="str">
        <f t="shared" si="0"/>
        <v> </v>
      </c>
      <c r="I28" s="101">
        <f t="shared" si="1"/>
        <v>0</v>
      </c>
      <c r="J28" s="193">
        <f>IF(COUNTIF($I$10:$I28,I28)&gt;1,"",I28)</f>
      </c>
      <c r="K28" s="190" t="s">
        <v>128</v>
      </c>
      <c r="L28" s="204" t="s">
        <v>37</v>
      </c>
    </row>
    <row r="29" spans="1:12" ht="15" customHeight="1">
      <c r="A29" s="98">
        <v>20</v>
      </c>
      <c r="B29" s="138"/>
      <c r="C29" s="141"/>
      <c r="D29" s="139"/>
      <c r="E29" s="139"/>
      <c r="F29" s="139"/>
      <c r="G29" s="140"/>
      <c r="H29" s="109" t="str">
        <f t="shared" si="0"/>
        <v> </v>
      </c>
      <c r="I29" s="101">
        <f t="shared" si="1"/>
        <v>0</v>
      </c>
      <c r="J29" s="193">
        <f>IF(COUNTIF($I$10:$I29,I29)&gt;1,"",I29)</f>
      </c>
      <c r="K29" s="190" t="s">
        <v>128</v>
      </c>
      <c r="L29" s="204" t="s">
        <v>37</v>
      </c>
    </row>
    <row r="30" spans="1:12" ht="15" customHeight="1">
      <c r="A30" s="98">
        <v>21</v>
      </c>
      <c r="B30" s="138"/>
      <c r="C30" s="141"/>
      <c r="D30" s="139"/>
      <c r="E30" s="139"/>
      <c r="F30" s="139"/>
      <c r="G30" s="140"/>
      <c r="H30" s="109"/>
      <c r="I30" s="101">
        <f t="shared" si="1"/>
        <v>0</v>
      </c>
      <c r="J30" s="193">
        <f>IF(COUNTIF($I$10:$I30,I30)&gt;1,"",I30)</f>
      </c>
      <c r="K30" s="190" t="s">
        <v>128</v>
      </c>
      <c r="L30" s="204" t="s">
        <v>37</v>
      </c>
    </row>
    <row r="31" spans="1:12" ht="15" customHeight="1">
      <c r="A31" s="98">
        <v>22</v>
      </c>
      <c r="B31" s="138"/>
      <c r="C31" s="141"/>
      <c r="D31" s="139"/>
      <c r="E31" s="139"/>
      <c r="F31" s="139"/>
      <c r="G31" s="140"/>
      <c r="H31" s="109"/>
      <c r="I31" s="101">
        <f t="shared" si="1"/>
        <v>0</v>
      </c>
      <c r="J31" s="193">
        <f>IF(COUNTIF($I$10:$I31,I31)&gt;1,"",I31)</f>
      </c>
      <c r="K31" s="190" t="s">
        <v>128</v>
      </c>
      <c r="L31" s="204" t="s">
        <v>37</v>
      </c>
    </row>
    <row r="32" spans="1:12" ht="15" customHeight="1">
      <c r="A32" s="98">
        <v>23</v>
      </c>
      <c r="B32" s="138"/>
      <c r="C32" s="141"/>
      <c r="D32" s="139"/>
      <c r="E32" s="139"/>
      <c r="F32" s="139"/>
      <c r="G32" s="140"/>
      <c r="H32" s="109"/>
      <c r="I32" s="101">
        <f t="shared" si="1"/>
        <v>0</v>
      </c>
      <c r="J32" s="193">
        <f>IF(COUNTIF($I$10:$I32,I32)&gt;1,"",I32)</f>
      </c>
      <c r="K32" s="190" t="s">
        <v>128</v>
      </c>
      <c r="L32" s="204" t="s">
        <v>37</v>
      </c>
    </row>
    <row r="33" spans="1:12" ht="15" customHeight="1">
      <c r="A33" s="98">
        <v>24</v>
      </c>
      <c r="B33" s="138"/>
      <c r="C33" s="141"/>
      <c r="D33" s="139"/>
      <c r="E33" s="139"/>
      <c r="F33" s="139"/>
      <c r="G33" s="140"/>
      <c r="H33" s="109"/>
      <c r="I33" s="101">
        <f t="shared" si="1"/>
        <v>0</v>
      </c>
      <c r="J33" s="193">
        <f>IF(COUNTIF($I$10:$I33,I33)&gt;1,"",I33)</f>
      </c>
      <c r="K33" s="190" t="s">
        <v>128</v>
      </c>
      <c r="L33" s="204" t="s">
        <v>37</v>
      </c>
    </row>
    <row r="34" spans="1:12" ht="15" customHeight="1">
      <c r="A34" s="98">
        <v>25</v>
      </c>
      <c r="B34" s="138"/>
      <c r="C34" s="141"/>
      <c r="D34" s="139"/>
      <c r="E34" s="139"/>
      <c r="F34" s="139"/>
      <c r="G34" s="140"/>
      <c r="H34" s="109"/>
      <c r="I34" s="101">
        <f t="shared" si="1"/>
        <v>0</v>
      </c>
      <c r="J34" s="193">
        <f>IF(COUNTIF($I$10:$I34,I34)&gt;1,"",I34)</f>
      </c>
      <c r="K34" s="190" t="s">
        <v>128</v>
      </c>
      <c r="L34" s="204" t="s">
        <v>37</v>
      </c>
    </row>
    <row r="35" spans="1:12" ht="15" customHeight="1">
      <c r="A35" s="98">
        <v>26</v>
      </c>
      <c r="B35" s="138"/>
      <c r="C35" s="141"/>
      <c r="D35" s="139"/>
      <c r="E35" s="139"/>
      <c r="F35" s="139"/>
      <c r="G35" s="140"/>
      <c r="H35" s="109"/>
      <c r="I35" s="101">
        <f t="shared" si="1"/>
        <v>0</v>
      </c>
      <c r="J35" s="193">
        <f>IF(COUNTIF($I$10:$I35,I35)&gt;1,"",I35)</f>
      </c>
      <c r="K35" s="190" t="s">
        <v>128</v>
      </c>
      <c r="L35" s="204" t="s">
        <v>37</v>
      </c>
    </row>
    <row r="36" spans="1:12" ht="15" customHeight="1">
      <c r="A36" s="98">
        <v>27</v>
      </c>
      <c r="B36" s="138"/>
      <c r="C36" s="141"/>
      <c r="D36" s="139"/>
      <c r="E36" s="139"/>
      <c r="F36" s="139"/>
      <c r="G36" s="140"/>
      <c r="H36" s="109"/>
      <c r="I36" s="101">
        <f t="shared" si="1"/>
        <v>0</v>
      </c>
      <c r="J36" s="193">
        <f>IF(COUNTIF($I$10:$I36,I36)&gt;1,"",I36)</f>
      </c>
      <c r="K36" s="190" t="s">
        <v>128</v>
      </c>
      <c r="L36" s="204" t="s">
        <v>37</v>
      </c>
    </row>
    <row r="37" spans="1:12" ht="15" customHeight="1">
      <c r="A37" s="98">
        <v>28</v>
      </c>
      <c r="B37" s="138"/>
      <c r="C37" s="141"/>
      <c r="D37" s="139"/>
      <c r="E37" s="139"/>
      <c r="F37" s="139"/>
      <c r="G37" s="140"/>
      <c r="H37" s="109"/>
      <c r="I37" s="101">
        <f t="shared" si="1"/>
        <v>0</v>
      </c>
      <c r="J37" s="193">
        <f>IF(COUNTIF($I$10:$I37,I37)&gt;1,"",I37)</f>
      </c>
      <c r="K37" s="190" t="s">
        <v>128</v>
      </c>
      <c r="L37" s="204" t="s">
        <v>37</v>
      </c>
    </row>
    <row r="38" spans="1:12" ht="15" customHeight="1">
      <c r="A38" s="98">
        <v>29</v>
      </c>
      <c r="B38" s="138"/>
      <c r="C38" s="141"/>
      <c r="D38" s="139"/>
      <c r="E38" s="139"/>
      <c r="F38" s="139"/>
      <c r="G38" s="140"/>
      <c r="H38" s="109"/>
      <c r="I38" s="101">
        <f t="shared" si="1"/>
        <v>0</v>
      </c>
      <c r="J38" s="193">
        <f>IF(COUNTIF($I$10:$I38,I38)&gt;1,"",I38)</f>
      </c>
      <c r="K38" s="190" t="s">
        <v>128</v>
      </c>
      <c r="L38" s="204" t="s">
        <v>37</v>
      </c>
    </row>
    <row r="39" spans="1:12" ht="15" customHeight="1">
      <c r="A39" s="98">
        <v>30</v>
      </c>
      <c r="B39" s="138"/>
      <c r="C39" s="141"/>
      <c r="D39" s="139"/>
      <c r="E39" s="139"/>
      <c r="F39" s="139"/>
      <c r="G39" s="140"/>
      <c r="H39" s="109"/>
      <c r="I39" s="101">
        <f t="shared" si="1"/>
        <v>0</v>
      </c>
      <c r="J39" s="193">
        <f>IF(COUNTIF($I$10:$I39,I39)&gt;1,"",I39)</f>
      </c>
      <c r="K39" s="190" t="s">
        <v>128</v>
      </c>
      <c r="L39" s="204" t="s">
        <v>37</v>
      </c>
    </row>
    <row r="40" spans="1:12" ht="15" customHeight="1">
      <c r="A40" s="98">
        <v>31</v>
      </c>
      <c r="B40" s="138"/>
      <c r="C40" s="141"/>
      <c r="D40" s="139"/>
      <c r="E40" s="139"/>
      <c r="F40" s="139"/>
      <c r="G40" s="140"/>
      <c r="H40" s="109"/>
      <c r="I40" s="101">
        <f t="shared" si="1"/>
        <v>0</v>
      </c>
      <c r="J40" s="193">
        <f>IF(COUNTIF($I$10:$I40,I40)&gt;1,"",I40)</f>
      </c>
      <c r="K40" s="190" t="s">
        <v>128</v>
      </c>
      <c r="L40" s="204" t="s">
        <v>37</v>
      </c>
    </row>
    <row r="41" spans="1:12" ht="15" customHeight="1">
      <c r="A41" s="98">
        <v>32</v>
      </c>
      <c r="B41" s="138"/>
      <c r="C41" s="141"/>
      <c r="D41" s="139"/>
      <c r="E41" s="139"/>
      <c r="F41" s="139"/>
      <c r="G41" s="140"/>
      <c r="H41" s="109"/>
      <c r="I41" s="101">
        <f t="shared" si="1"/>
        <v>0</v>
      </c>
      <c r="J41" s="193">
        <f>IF(COUNTIF($I$10:$I41,I41)&gt;1,"",I41)</f>
      </c>
      <c r="K41" s="190" t="s">
        <v>128</v>
      </c>
      <c r="L41" s="204" t="s">
        <v>37</v>
      </c>
    </row>
    <row r="42" spans="1:12" ht="15" customHeight="1">
      <c r="A42" s="98">
        <v>33</v>
      </c>
      <c r="B42" s="138"/>
      <c r="C42" s="141"/>
      <c r="D42" s="139"/>
      <c r="E42" s="139"/>
      <c r="F42" s="139"/>
      <c r="G42" s="140"/>
      <c r="H42" s="109"/>
      <c r="I42" s="101">
        <f t="shared" si="1"/>
        <v>0</v>
      </c>
      <c r="J42" s="193">
        <f>IF(COUNTIF($I$10:$I42,I42)&gt;1,"",I42)</f>
      </c>
      <c r="K42" s="190" t="s">
        <v>128</v>
      </c>
      <c r="L42" s="204" t="s">
        <v>37</v>
      </c>
    </row>
    <row r="43" spans="1:12" ht="15" customHeight="1">
      <c r="A43" s="98">
        <v>34</v>
      </c>
      <c r="B43" s="138"/>
      <c r="C43" s="141"/>
      <c r="D43" s="139"/>
      <c r="E43" s="139"/>
      <c r="F43" s="139"/>
      <c r="G43" s="140"/>
      <c r="H43" s="109"/>
      <c r="I43" s="101">
        <f t="shared" si="1"/>
        <v>0</v>
      </c>
      <c r="J43" s="193">
        <f>IF(COUNTIF($I$10:$I43,I43)&gt;1,"",I43)</f>
      </c>
      <c r="K43" s="190" t="s">
        <v>128</v>
      </c>
      <c r="L43" s="204" t="s">
        <v>37</v>
      </c>
    </row>
    <row r="44" spans="1:12" ht="15" customHeight="1">
      <c r="A44" s="98">
        <v>35</v>
      </c>
      <c r="B44" s="138"/>
      <c r="C44" s="141"/>
      <c r="D44" s="139"/>
      <c r="E44" s="139"/>
      <c r="F44" s="139"/>
      <c r="G44" s="140"/>
      <c r="H44" s="109"/>
      <c r="I44" s="101">
        <f t="shared" si="1"/>
        <v>0</v>
      </c>
      <c r="J44" s="193">
        <f>IF(COUNTIF($I$10:$I44,I44)&gt;1,"",I44)</f>
      </c>
      <c r="K44" s="190" t="s">
        <v>128</v>
      </c>
      <c r="L44" s="204" t="s">
        <v>37</v>
      </c>
    </row>
    <row r="45" spans="1:12" ht="15" customHeight="1">
      <c r="A45" s="98">
        <v>36</v>
      </c>
      <c r="B45" s="138"/>
      <c r="C45" s="141"/>
      <c r="D45" s="139"/>
      <c r="E45" s="139"/>
      <c r="F45" s="139"/>
      <c r="G45" s="140"/>
      <c r="H45" s="109"/>
      <c r="I45" s="101">
        <f t="shared" si="1"/>
        <v>0</v>
      </c>
      <c r="J45" s="193">
        <f>IF(COUNTIF($I$10:$I45,I45)&gt;1,"",I45)</f>
      </c>
      <c r="K45" s="190" t="s">
        <v>128</v>
      </c>
      <c r="L45" s="204" t="s">
        <v>37</v>
      </c>
    </row>
    <row r="46" spans="1:12" ht="15" customHeight="1">
      <c r="A46" s="98">
        <v>37</v>
      </c>
      <c r="B46" s="138"/>
      <c r="C46" s="141"/>
      <c r="D46" s="139"/>
      <c r="E46" s="139"/>
      <c r="F46" s="139"/>
      <c r="G46" s="140"/>
      <c r="H46" s="109"/>
      <c r="I46" s="101">
        <f t="shared" si="1"/>
        <v>0</v>
      </c>
      <c r="J46" s="193">
        <f>IF(COUNTIF($I$10:$I46,I46)&gt;1,"",I46)</f>
      </c>
      <c r="K46" s="190" t="s">
        <v>128</v>
      </c>
      <c r="L46" s="204" t="s">
        <v>37</v>
      </c>
    </row>
    <row r="47" spans="1:12" ht="15" customHeight="1">
      <c r="A47" s="98">
        <v>38</v>
      </c>
      <c r="B47" s="138"/>
      <c r="C47" s="141"/>
      <c r="D47" s="139"/>
      <c r="E47" s="139"/>
      <c r="F47" s="139"/>
      <c r="G47" s="140"/>
      <c r="H47" s="109"/>
      <c r="I47" s="101">
        <f t="shared" si="1"/>
        <v>0</v>
      </c>
      <c r="J47" s="193">
        <f>IF(COUNTIF($I$10:$I47,I47)&gt;1,"",I47)</f>
      </c>
      <c r="K47" s="190" t="s">
        <v>128</v>
      </c>
      <c r="L47" s="204" t="s">
        <v>37</v>
      </c>
    </row>
    <row r="48" spans="1:12" ht="15" customHeight="1">
      <c r="A48" s="98">
        <v>39</v>
      </c>
      <c r="B48" s="138"/>
      <c r="C48" s="141"/>
      <c r="D48" s="139"/>
      <c r="E48" s="139"/>
      <c r="F48" s="139"/>
      <c r="G48" s="140"/>
      <c r="H48" s="109"/>
      <c r="I48" s="101">
        <f t="shared" si="1"/>
        <v>0</v>
      </c>
      <c r="J48" s="193">
        <f>IF(COUNTIF($I$10:$I48,I48)&gt;1,"",I48)</f>
      </c>
      <c r="K48" s="190" t="s">
        <v>128</v>
      </c>
      <c r="L48" s="204" t="s">
        <v>37</v>
      </c>
    </row>
    <row r="49" spans="1:12" ht="15" customHeight="1">
      <c r="A49" s="98">
        <v>40</v>
      </c>
      <c r="B49" s="138"/>
      <c r="C49" s="141"/>
      <c r="D49" s="139"/>
      <c r="E49" s="139"/>
      <c r="F49" s="139"/>
      <c r="G49" s="140"/>
      <c r="H49" s="109"/>
      <c r="I49" s="101">
        <f t="shared" si="1"/>
        <v>0</v>
      </c>
      <c r="J49" s="193">
        <f>IF(COUNTIF($I$10:$I49,I49)&gt;1,"",I49)</f>
      </c>
      <c r="K49" s="190" t="s">
        <v>128</v>
      </c>
      <c r="L49" s="204" t="s">
        <v>37</v>
      </c>
    </row>
    <row r="50" spans="1:12" ht="15" customHeight="1">
      <c r="A50" s="98"/>
      <c r="B50" s="113"/>
      <c r="C50" s="185"/>
      <c r="D50" s="186"/>
      <c r="E50" s="186"/>
      <c r="F50" s="186"/>
      <c r="G50" s="136"/>
      <c r="H50" s="109"/>
      <c r="I50" s="101">
        <f t="shared" si="1"/>
        <v>0</v>
      </c>
      <c r="J50" s="193">
        <f>IF(COUNTIF($I$10:$I50,I50)&gt;1,"",I50)</f>
      </c>
      <c r="K50" s="190" t="s">
        <v>128</v>
      </c>
      <c r="L50" s="204" t="s">
        <v>37</v>
      </c>
    </row>
    <row r="51" spans="1:12" ht="15" customHeight="1">
      <c r="A51" s="98"/>
      <c r="B51" s="333" t="s">
        <v>49</v>
      </c>
      <c r="C51" s="333"/>
      <c r="D51" s="106" t="str">
        <f>$B$57</f>
        <v>POUSSINS 1</v>
      </c>
      <c r="E51" s="106" t="str">
        <f>$B$108</f>
        <v>POUSSINS 2</v>
      </c>
      <c r="I51" s="101">
        <f t="shared" si="1"/>
        <v>0</v>
      </c>
      <c r="J51" s="193">
        <f>IF(COUNTIF($I$10:$I51,I51)&gt;1,"",I51)</f>
      </c>
      <c r="K51" s="190" t="s">
        <v>128</v>
      </c>
      <c r="L51" s="204" t="s">
        <v>37</v>
      </c>
    </row>
    <row r="52" spans="1:12" ht="15" customHeight="1">
      <c r="A52" s="98"/>
      <c r="B52" s="333" t="s">
        <v>48</v>
      </c>
      <c r="C52" s="333"/>
      <c r="D52" s="99">
        <f>COUNTIF($D58:$D97,"&gt;""")</f>
        <v>0</v>
      </c>
      <c r="E52" s="99">
        <f>COUNTIF($D109:$D148,"&gt;""")</f>
        <v>0</v>
      </c>
      <c r="I52" s="101">
        <f t="shared" si="1"/>
        <v>0</v>
      </c>
      <c r="J52" s="193">
        <f>IF(COUNTIF($I$10:$I52,I52)&gt;1,"",I52)</f>
      </c>
      <c r="K52" s="190" t="s">
        <v>128</v>
      </c>
      <c r="L52" s="204" t="s">
        <v>37</v>
      </c>
    </row>
    <row r="53" spans="1:12" ht="15" customHeight="1">
      <c r="A53" s="98"/>
      <c r="B53" s="333" t="s">
        <v>50</v>
      </c>
      <c r="C53" s="333"/>
      <c r="D53" s="99">
        <f>COUNTIF($C58:$C97,"X")+COUNTIF($C58:$C97,"AB")</f>
        <v>0</v>
      </c>
      <c r="E53" s="108">
        <f>COUNTIF($C109:$C148,"X")+COUNTIF($C109:$C148,"AB")</f>
        <v>0</v>
      </c>
      <c r="I53" s="101">
        <f t="shared" si="1"/>
        <v>0</v>
      </c>
      <c r="J53" s="193">
        <f>IF(COUNTIF($I$10:$I53,I53)&gt;1,"",I53)</f>
      </c>
      <c r="K53" s="190" t="s">
        <v>128</v>
      </c>
      <c r="L53" s="204" t="s">
        <v>37</v>
      </c>
    </row>
    <row r="54" spans="1:12" s="105" customFormat="1" ht="31.5">
      <c r="A54" s="102"/>
      <c r="B54" s="103" t="s">
        <v>104</v>
      </c>
      <c r="C54" s="148"/>
      <c r="D54" s="149"/>
      <c r="E54" s="150"/>
      <c r="F54" s="149"/>
      <c r="G54" s="149"/>
      <c r="I54" s="101">
        <f t="shared" si="1"/>
        <v>0</v>
      </c>
      <c r="J54" s="193">
        <f>IF(COUNTIF($I$10:$I54,I54)&gt;1,"",I54)</f>
      </c>
      <c r="K54" s="190" t="s">
        <v>128</v>
      </c>
      <c r="L54" s="204" t="s">
        <v>37</v>
      </c>
    </row>
    <row r="55" spans="1:12" ht="15" customHeight="1">
      <c r="A55" s="98"/>
      <c r="B55" s="334" t="s">
        <v>36</v>
      </c>
      <c r="C55" s="343" t="s">
        <v>122</v>
      </c>
      <c r="D55" s="334" t="s">
        <v>13</v>
      </c>
      <c r="E55" s="334" t="s">
        <v>22</v>
      </c>
      <c r="F55" s="334" t="s">
        <v>23</v>
      </c>
      <c r="G55" s="334" t="s">
        <v>123</v>
      </c>
      <c r="J55" s="193">
        <f>IF(COUNTIF($I$10:$I55,I55)&gt;1,"",I55)</f>
      </c>
      <c r="K55" s="190" t="s">
        <v>128</v>
      </c>
      <c r="L55" s="204" t="s">
        <v>37</v>
      </c>
    </row>
    <row r="56" spans="1:12" ht="15" customHeight="1">
      <c r="A56" s="98"/>
      <c r="B56" s="335"/>
      <c r="C56" s="344"/>
      <c r="D56" s="335"/>
      <c r="E56" s="335"/>
      <c r="F56" s="335"/>
      <c r="G56" s="335"/>
      <c r="I56" s="101">
        <f t="shared" si="1"/>
        <v>0</v>
      </c>
      <c r="J56" s="193">
        <f>IF(COUNTIF($I$10:$I56,I56)&gt;1,"",I56)</f>
      </c>
      <c r="K56" s="190" t="s">
        <v>128</v>
      </c>
      <c r="L56" s="204" t="s">
        <v>37</v>
      </c>
    </row>
    <row r="57" spans="1:12" ht="15" customHeight="1">
      <c r="A57" s="98"/>
      <c r="B57" s="337" t="s">
        <v>73</v>
      </c>
      <c r="C57" s="338"/>
      <c r="D57" s="338"/>
      <c r="E57" s="338"/>
      <c r="F57" s="338"/>
      <c r="G57" s="339"/>
      <c r="I57" s="101">
        <f t="shared" si="1"/>
        <v>0</v>
      </c>
      <c r="J57" s="193">
        <f>IF(COUNTIF($I$10:$I57,I57)&gt;1,"",I57)</f>
      </c>
      <c r="K57" s="190" t="s">
        <v>128</v>
      </c>
      <c r="L57" s="204" t="s">
        <v>37</v>
      </c>
    </row>
    <row r="58" spans="1:12" ht="15" customHeight="1">
      <c r="A58" s="98">
        <v>1</v>
      </c>
      <c r="B58" s="240"/>
      <c r="C58" s="249"/>
      <c r="D58" s="241"/>
      <c r="E58" s="241"/>
      <c r="F58" s="247"/>
      <c r="G58" s="241"/>
      <c r="H58" s="109" t="str">
        <f>IF(COUNTIF($B$58:$B$77,B58)&gt;1,"X"," ")</f>
        <v> </v>
      </c>
      <c r="I58" s="101">
        <f t="shared" si="1"/>
        <v>0</v>
      </c>
      <c r="J58" s="193">
        <f>IF(COUNTIF($I$10:$I58,I58)&gt;1,"",I58)</f>
      </c>
      <c r="K58" s="190" t="s">
        <v>128</v>
      </c>
      <c r="L58" s="204" t="s">
        <v>37</v>
      </c>
    </row>
    <row r="59" spans="1:12" ht="15" customHeight="1">
      <c r="A59" s="98">
        <v>2</v>
      </c>
      <c r="B59" s="240"/>
      <c r="C59" s="249"/>
      <c r="D59" s="240"/>
      <c r="E59" s="240"/>
      <c r="F59" s="240"/>
      <c r="G59" s="239"/>
      <c r="H59" s="109" t="str">
        <f aca="true" t="shared" si="2" ref="H59:H77">IF(COUNTIF($B$58:$B$77,B59)&gt;1,"X"," ")</f>
        <v> </v>
      </c>
      <c r="I59" s="101">
        <f t="shared" si="1"/>
        <v>0</v>
      </c>
      <c r="J59" s="193">
        <f>IF(COUNTIF($I$10:$I59,I59)&gt;1,"",I59)</f>
      </c>
      <c r="K59" s="190" t="s">
        <v>128</v>
      </c>
      <c r="L59" s="204" t="s">
        <v>37</v>
      </c>
    </row>
    <row r="60" spans="1:12" ht="15" customHeight="1">
      <c r="A60" s="98">
        <v>3</v>
      </c>
      <c r="B60" s="240"/>
      <c r="C60" s="249"/>
      <c r="D60" s="241"/>
      <c r="E60" s="241"/>
      <c r="F60" s="241"/>
      <c r="G60" s="242"/>
      <c r="H60" s="109" t="str">
        <f t="shared" si="2"/>
        <v> </v>
      </c>
      <c r="I60" s="101">
        <f t="shared" si="1"/>
        <v>0</v>
      </c>
      <c r="J60" s="193">
        <f>IF(COUNTIF($I$10:$I60,I60)&gt;1,"",I60)</f>
      </c>
      <c r="K60" s="190" t="s">
        <v>128</v>
      </c>
      <c r="L60" s="204" t="s">
        <v>37</v>
      </c>
    </row>
    <row r="61" spans="1:12" ht="15" customHeight="1">
      <c r="A61" s="98">
        <v>4</v>
      </c>
      <c r="B61" s="240"/>
      <c r="C61" s="249"/>
      <c r="D61" s="241"/>
      <c r="E61" s="241"/>
      <c r="F61" s="241"/>
      <c r="G61" s="242"/>
      <c r="H61" s="109" t="str">
        <f t="shared" si="2"/>
        <v> </v>
      </c>
      <c r="I61" s="101">
        <f t="shared" si="1"/>
        <v>0</v>
      </c>
      <c r="J61" s="193">
        <f>IF(COUNTIF($I$10:$I61,I61)&gt;1,"",I61)</f>
      </c>
      <c r="K61" s="190" t="s">
        <v>128</v>
      </c>
      <c r="L61" s="204" t="s">
        <v>37</v>
      </c>
    </row>
    <row r="62" spans="1:12" ht="15" customHeight="1">
      <c r="A62" s="98">
        <v>5</v>
      </c>
      <c r="B62" s="240"/>
      <c r="C62" s="249"/>
      <c r="D62" s="241"/>
      <c r="E62" s="241"/>
      <c r="F62" s="241"/>
      <c r="G62" s="242"/>
      <c r="H62" s="109" t="str">
        <f t="shared" si="2"/>
        <v> </v>
      </c>
      <c r="I62" s="101">
        <f t="shared" si="1"/>
        <v>0</v>
      </c>
      <c r="J62" s="193">
        <f>IF(COUNTIF($I$10:$I62,I62)&gt;1,"",I62)</f>
      </c>
      <c r="K62" s="190" t="s">
        <v>128</v>
      </c>
      <c r="L62" s="204" t="s">
        <v>37</v>
      </c>
    </row>
    <row r="63" spans="1:12" ht="15" customHeight="1">
      <c r="A63" s="98">
        <v>6</v>
      </c>
      <c r="B63" s="240"/>
      <c r="C63" s="249"/>
      <c r="D63" s="241"/>
      <c r="E63" s="241"/>
      <c r="F63" s="241"/>
      <c r="G63" s="242"/>
      <c r="H63" s="109" t="str">
        <f t="shared" si="2"/>
        <v> </v>
      </c>
      <c r="I63" s="101">
        <f t="shared" si="1"/>
        <v>0</v>
      </c>
      <c r="J63" s="193">
        <f>IF(COUNTIF($I$10:$I63,I63)&gt;1,"",I63)</f>
      </c>
      <c r="K63" s="190" t="s">
        <v>128</v>
      </c>
      <c r="L63" s="204" t="s">
        <v>37</v>
      </c>
    </row>
    <row r="64" spans="1:12" ht="15" customHeight="1">
      <c r="A64" s="98">
        <v>7</v>
      </c>
      <c r="B64" s="240"/>
      <c r="C64" s="249"/>
      <c r="D64" s="241"/>
      <c r="E64" s="241"/>
      <c r="F64" s="241"/>
      <c r="G64" s="241"/>
      <c r="H64" s="109" t="str">
        <f t="shared" si="2"/>
        <v> </v>
      </c>
      <c r="I64" s="101">
        <f t="shared" si="1"/>
        <v>0</v>
      </c>
      <c r="J64" s="193">
        <f>IF(COUNTIF($I$10:$I64,I64)&gt;1,"",I64)</f>
      </c>
      <c r="K64" s="190" t="s">
        <v>128</v>
      </c>
      <c r="L64" s="204" t="s">
        <v>37</v>
      </c>
    </row>
    <row r="65" spans="1:12" ht="15" customHeight="1">
      <c r="A65" s="98">
        <v>8</v>
      </c>
      <c r="B65" s="240"/>
      <c r="C65" s="249"/>
      <c r="D65" s="241"/>
      <c r="E65" s="241"/>
      <c r="F65" s="241"/>
      <c r="G65" s="241"/>
      <c r="H65" s="109" t="str">
        <f t="shared" si="2"/>
        <v> </v>
      </c>
      <c r="I65" s="101">
        <f t="shared" si="1"/>
        <v>0</v>
      </c>
      <c r="J65" s="193">
        <f>IF(COUNTIF($I$10:$I65,I65)&gt;1,"",I65)</f>
      </c>
      <c r="K65" s="190" t="s">
        <v>128</v>
      </c>
      <c r="L65" s="204" t="s">
        <v>37</v>
      </c>
    </row>
    <row r="66" spans="1:12" ht="15" customHeight="1">
      <c r="A66" s="98">
        <v>9</v>
      </c>
      <c r="B66" s="240"/>
      <c r="C66" s="249"/>
      <c r="D66" s="236"/>
      <c r="E66" s="236"/>
      <c r="F66" s="236"/>
      <c r="G66" s="246"/>
      <c r="H66" s="109" t="str">
        <f t="shared" si="2"/>
        <v> </v>
      </c>
      <c r="I66" s="101">
        <f t="shared" si="1"/>
        <v>0</v>
      </c>
      <c r="J66" s="193">
        <f>IF(COUNTIF($I$10:$I66,I66)&gt;1,"",I66)</f>
      </c>
      <c r="K66" s="190" t="s">
        <v>128</v>
      </c>
      <c r="L66" s="204" t="s">
        <v>37</v>
      </c>
    </row>
    <row r="67" spans="1:12" ht="15" customHeight="1">
      <c r="A67" s="98">
        <v>10</v>
      </c>
      <c r="B67" s="240"/>
      <c r="C67" s="249"/>
      <c r="D67" s="236"/>
      <c r="E67" s="236"/>
      <c r="F67" s="236"/>
      <c r="G67" s="246"/>
      <c r="H67" s="109" t="str">
        <f t="shared" si="2"/>
        <v> </v>
      </c>
      <c r="I67" s="101">
        <f t="shared" si="1"/>
        <v>0</v>
      </c>
      <c r="J67" s="193">
        <f>IF(COUNTIF($I$10:$I67,I67)&gt;1,"",I67)</f>
      </c>
      <c r="K67" s="190" t="s">
        <v>128</v>
      </c>
      <c r="L67" s="204" t="s">
        <v>37</v>
      </c>
    </row>
    <row r="68" spans="1:12" ht="15" customHeight="1">
      <c r="A68" s="98">
        <v>11</v>
      </c>
      <c r="B68" s="240"/>
      <c r="C68" s="249"/>
      <c r="D68" s="236"/>
      <c r="E68" s="236"/>
      <c r="F68" s="236"/>
      <c r="G68" s="246"/>
      <c r="H68" s="109" t="str">
        <f t="shared" si="2"/>
        <v> </v>
      </c>
      <c r="I68" s="101">
        <f t="shared" si="1"/>
        <v>0</v>
      </c>
      <c r="J68" s="193">
        <f>IF(COUNTIF($I$10:$I68,I68)&gt;1,"",I68)</f>
      </c>
      <c r="K68" s="190" t="s">
        <v>128</v>
      </c>
      <c r="L68" s="204" t="s">
        <v>37</v>
      </c>
    </row>
    <row r="69" spans="1:12" ht="15" customHeight="1">
      <c r="A69" s="98">
        <v>12</v>
      </c>
      <c r="B69" s="240"/>
      <c r="C69" s="249"/>
      <c r="D69" s="236"/>
      <c r="E69" s="236"/>
      <c r="F69" s="236"/>
      <c r="G69" s="248"/>
      <c r="H69" s="109" t="str">
        <f t="shared" si="2"/>
        <v> </v>
      </c>
      <c r="I69" s="101">
        <f t="shared" si="1"/>
        <v>0</v>
      </c>
      <c r="J69" s="193">
        <f>IF(COUNTIF($I$10:$I69,I69)&gt;1,"",I69)</f>
      </c>
      <c r="K69" s="190" t="s">
        <v>128</v>
      </c>
      <c r="L69" s="204" t="s">
        <v>37</v>
      </c>
    </row>
    <row r="70" spans="1:12" ht="15" customHeight="1">
      <c r="A70" s="98">
        <v>13</v>
      </c>
      <c r="B70" s="240"/>
      <c r="C70" s="249"/>
      <c r="D70" s="245"/>
      <c r="E70" s="245"/>
      <c r="F70" s="245"/>
      <c r="G70" s="248"/>
      <c r="H70" s="109" t="str">
        <f t="shared" si="2"/>
        <v> </v>
      </c>
      <c r="I70" s="101">
        <f t="shared" si="1"/>
        <v>0</v>
      </c>
      <c r="J70" s="193">
        <f>IF(COUNTIF($I$10:$I70,I70)&gt;1,"",I70)</f>
      </c>
      <c r="K70" s="190" t="s">
        <v>128</v>
      </c>
      <c r="L70" s="204" t="s">
        <v>37</v>
      </c>
    </row>
    <row r="71" spans="1:12" ht="15" customHeight="1">
      <c r="A71" s="98">
        <v>14</v>
      </c>
      <c r="B71" s="240"/>
      <c r="C71" s="249"/>
      <c r="D71" s="236"/>
      <c r="E71" s="236"/>
      <c r="F71" s="236"/>
      <c r="G71" s="236"/>
      <c r="H71" s="109" t="str">
        <f t="shared" si="2"/>
        <v> </v>
      </c>
      <c r="I71" s="101">
        <f t="shared" si="1"/>
        <v>0</v>
      </c>
      <c r="J71" s="193">
        <f>IF(COUNTIF($I$10:$I71,I71)&gt;1,"",I71)</f>
      </c>
      <c r="K71" s="190" t="s">
        <v>128</v>
      </c>
      <c r="L71" s="204" t="s">
        <v>37</v>
      </c>
    </row>
    <row r="72" spans="1:12" ht="15" customHeight="1">
      <c r="A72" s="98">
        <v>15</v>
      </c>
      <c r="B72" s="240"/>
      <c r="C72" s="249"/>
      <c r="D72" s="236"/>
      <c r="E72" s="236"/>
      <c r="F72" s="236"/>
      <c r="G72" s="236"/>
      <c r="H72" s="109" t="str">
        <f t="shared" si="2"/>
        <v> </v>
      </c>
      <c r="I72" s="101">
        <f t="shared" si="1"/>
        <v>0</v>
      </c>
      <c r="J72" s="193">
        <f>IF(COUNTIF($I$10:$I72,I72)&gt;1,"",I72)</f>
      </c>
      <c r="K72" s="190" t="s">
        <v>128</v>
      </c>
      <c r="L72" s="204" t="s">
        <v>37</v>
      </c>
    </row>
    <row r="73" spans="1:12" ht="15" customHeight="1">
      <c r="A73" s="98">
        <v>16</v>
      </c>
      <c r="B73" s="240"/>
      <c r="C73" s="249"/>
      <c r="D73" s="236"/>
      <c r="E73" s="236"/>
      <c r="F73" s="236"/>
      <c r="G73" s="236"/>
      <c r="H73" s="109" t="str">
        <f t="shared" si="2"/>
        <v> </v>
      </c>
      <c r="I73" s="101">
        <f t="shared" si="1"/>
        <v>0</v>
      </c>
      <c r="J73" s="193">
        <f>IF(COUNTIF($I$10:$I73,I73)&gt;1,"",I73)</f>
      </c>
      <c r="K73" s="190" t="s">
        <v>128</v>
      </c>
      <c r="L73" s="204" t="s">
        <v>37</v>
      </c>
    </row>
    <row r="74" spans="1:12" ht="15" customHeight="1">
      <c r="A74" s="98">
        <v>17</v>
      </c>
      <c r="B74" s="240"/>
      <c r="C74" s="249"/>
      <c r="D74" s="236"/>
      <c r="E74" s="236"/>
      <c r="F74" s="236"/>
      <c r="G74" s="236"/>
      <c r="H74" s="109" t="str">
        <f t="shared" si="2"/>
        <v> </v>
      </c>
      <c r="I74" s="101">
        <f t="shared" si="1"/>
        <v>0</v>
      </c>
      <c r="J74" s="193">
        <f>IF(COUNTIF($I$10:$I74,I74)&gt;1,"",I74)</f>
      </c>
      <c r="K74" s="190" t="s">
        <v>128</v>
      </c>
      <c r="L74" s="204" t="s">
        <v>37</v>
      </c>
    </row>
    <row r="75" spans="1:12" ht="15" customHeight="1">
      <c r="A75" s="98">
        <v>18</v>
      </c>
      <c r="B75" s="240"/>
      <c r="C75" s="249"/>
      <c r="D75" s="236"/>
      <c r="E75" s="236"/>
      <c r="F75" s="236"/>
      <c r="G75" s="236"/>
      <c r="H75" s="109" t="str">
        <f t="shared" si="2"/>
        <v> </v>
      </c>
      <c r="I75" s="101">
        <f aca="true" t="shared" si="3" ref="I75:I148">+F75</f>
        <v>0</v>
      </c>
      <c r="J75" s="193">
        <f>IF(COUNTIF($I$10:$I75,I75)&gt;1,"",I75)</f>
      </c>
      <c r="K75" s="190" t="s">
        <v>128</v>
      </c>
      <c r="L75" s="204" t="s">
        <v>37</v>
      </c>
    </row>
    <row r="76" spans="1:12" ht="15" customHeight="1">
      <c r="A76" s="98">
        <v>19</v>
      </c>
      <c r="B76" s="238"/>
      <c r="C76" s="141"/>
      <c r="D76" s="236"/>
      <c r="E76" s="236"/>
      <c r="F76" s="236"/>
      <c r="G76" s="236"/>
      <c r="H76" s="109" t="str">
        <f t="shared" si="2"/>
        <v> </v>
      </c>
      <c r="I76" s="101">
        <f t="shared" si="3"/>
        <v>0</v>
      </c>
      <c r="J76" s="193">
        <f>IF(COUNTIF($I$10:$I76,I76)&gt;1,"",I76)</f>
      </c>
      <c r="K76" s="190" t="s">
        <v>128</v>
      </c>
      <c r="L76" s="204" t="s">
        <v>37</v>
      </c>
    </row>
    <row r="77" spans="1:12" ht="15" customHeight="1">
      <c r="A77" s="98">
        <v>20</v>
      </c>
      <c r="B77" s="238"/>
      <c r="C77" s="141"/>
      <c r="D77" s="236"/>
      <c r="E77" s="236"/>
      <c r="F77" s="236"/>
      <c r="G77" s="236"/>
      <c r="H77" s="109" t="str">
        <f t="shared" si="2"/>
        <v> </v>
      </c>
      <c r="I77" s="101">
        <f t="shared" si="3"/>
        <v>0</v>
      </c>
      <c r="J77" s="193">
        <f>IF(COUNTIF($I$10:$I77,I77)&gt;1,"",I77)</f>
      </c>
      <c r="K77" s="190" t="s">
        <v>128</v>
      </c>
      <c r="L77" s="204" t="s">
        <v>37</v>
      </c>
    </row>
    <row r="78" spans="1:12" ht="15" customHeight="1">
      <c r="A78" s="98">
        <v>21</v>
      </c>
      <c r="B78" s="238"/>
      <c r="C78" s="141"/>
      <c r="D78" s="236"/>
      <c r="E78" s="236"/>
      <c r="F78" s="236"/>
      <c r="G78" s="236"/>
      <c r="H78" s="109"/>
      <c r="I78" s="101">
        <f t="shared" si="3"/>
        <v>0</v>
      </c>
      <c r="J78" s="193">
        <f>IF(COUNTIF($I$10:$I78,I78)&gt;1,"",I78)</f>
      </c>
      <c r="K78" s="190" t="s">
        <v>128</v>
      </c>
      <c r="L78" s="204" t="s">
        <v>37</v>
      </c>
    </row>
    <row r="79" spans="1:12" ht="15" customHeight="1">
      <c r="A79" s="98">
        <v>22</v>
      </c>
      <c r="B79" s="238"/>
      <c r="C79" s="141"/>
      <c r="D79" s="218"/>
      <c r="E79" s="218"/>
      <c r="F79" s="218"/>
      <c r="G79" s="255"/>
      <c r="H79" s="109"/>
      <c r="I79" s="101">
        <f t="shared" si="3"/>
        <v>0</v>
      </c>
      <c r="J79" s="193">
        <f>IF(COUNTIF($I$10:$I79,I79)&gt;1,"",I79)</f>
      </c>
      <c r="K79" s="190" t="s">
        <v>128</v>
      </c>
      <c r="L79" s="204" t="s">
        <v>37</v>
      </c>
    </row>
    <row r="80" spans="1:12" ht="15" customHeight="1">
      <c r="A80" s="98">
        <v>23</v>
      </c>
      <c r="B80" s="225"/>
      <c r="C80" s="206"/>
      <c r="D80" s="224"/>
      <c r="E80" s="224"/>
      <c r="F80" s="224"/>
      <c r="G80" s="140"/>
      <c r="H80" s="109"/>
      <c r="I80" s="101">
        <f t="shared" si="3"/>
        <v>0</v>
      </c>
      <c r="J80" s="193">
        <f>IF(COUNTIF($I$10:$I80,I80)&gt;1,"",I80)</f>
      </c>
      <c r="K80" s="190" t="s">
        <v>128</v>
      </c>
      <c r="L80" s="204" t="s">
        <v>37</v>
      </c>
    </row>
    <row r="81" spans="1:12" ht="15" customHeight="1">
      <c r="A81" s="98">
        <v>24</v>
      </c>
      <c r="B81" s="157"/>
      <c r="C81" s="206"/>
      <c r="D81" s="224"/>
      <c r="E81" s="224"/>
      <c r="F81" s="224"/>
      <c r="G81" s="140"/>
      <c r="H81" s="109"/>
      <c r="I81" s="101">
        <f t="shared" si="3"/>
        <v>0</v>
      </c>
      <c r="J81" s="193">
        <f>IF(COUNTIF($I$10:$I81,I81)&gt;1,"",I81)</f>
      </c>
      <c r="K81" s="190" t="s">
        <v>128</v>
      </c>
      <c r="L81" s="204" t="s">
        <v>37</v>
      </c>
    </row>
    <row r="82" spans="1:12" ht="15" customHeight="1">
      <c r="A82" s="98">
        <v>25</v>
      </c>
      <c r="B82" s="172"/>
      <c r="C82" s="141"/>
      <c r="D82" s="217"/>
      <c r="E82" s="217"/>
      <c r="F82" s="217"/>
      <c r="G82" s="140"/>
      <c r="H82" s="109"/>
      <c r="I82" s="101">
        <f t="shared" si="3"/>
        <v>0</v>
      </c>
      <c r="J82" s="193">
        <f>IF(COUNTIF($I$10:$I82,I82)&gt;1,"",I82)</f>
      </c>
      <c r="K82" s="190" t="s">
        <v>128</v>
      </c>
      <c r="L82" s="204" t="s">
        <v>37</v>
      </c>
    </row>
    <row r="83" spans="1:12" ht="15" customHeight="1">
      <c r="A83" s="98">
        <v>26</v>
      </c>
      <c r="B83" s="172"/>
      <c r="C83" s="141"/>
      <c r="D83" s="217"/>
      <c r="E83" s="217"/>
      <c r="F83" s="217"/>
      <c r="G83" s="140"/>
      <c r="H83" s="109"/>
      <c r="I83" s="101">
        <f t="shared" si="3"/>
        <v>0</v>
      </c>
      <c r="J83" s="193">
        <f>IF(COUNTIF($I$10:$I83,I83)&gt;1,"",I83)</f>
      </c>
      <c r="K83" s="190" t="s">
        <v>128</v>
      </c>
      <c r="L83" s="204" t="s">
        <v>37</v>
      </c>
    </row>
    <row r="84" spans="1:12" ht="15" customHeight="1">
      <c r="A84" s="98">
        <v>27</v>
      </c>
      <c r="B84" s="172"/>
      <c r="C84" s="141"/>
      <c r="D84" s="217"/>
      <c r="E84" s="217"/>
      <c r="F84" s="217"/>
      <c r="G84" s="140"/>
      <c r="H84" s="109"/>
      <c r="I84" s="101">
        <f t="shared" si="3"/>
        <v>0</v>
      </c>
      <c r="J84" s="193">
        <f>IF(COUNTIF($I$10:$I84,I84)&gt;1,"",I84)</f>
      </c>
      <c r="K84" s="190" t="s">
        <v>128</v>
      </c>
      <c r="L84" s="204" t="s">
        <v>37</v>
      </c>
    </row>
    <row r="85" spans="1:12" ht="15" customHeight="1">
      <c r="A85" s="98">
        <v>28</v>
      </c>
      <c r="B85" s="172"/>
      <c r="C85" s="141"/>
      <c r="D85" s="217"/>
      <c r="E85" s="217"/>
      <c r="F85" s="217"/>
      <c r="G85" s="140"/>
      <c r="H85" s="109"/>
      <c r="I85" s="101">
        <f t="shared" si="3"/>
        <v>0</v>
      </c>
      <c r="J85" s="193">
        <f>IF(COUNTIF($I$10:$I85,I85)&gt;1,"",I85)</f>
      </c>
      <c r="K85" s="190" t="s">
        <v>128</v>
      </c>
      <c r="L85" s="204" t="s">
        <v>37</v>
      </c>
    </row>
    <row r="86" spans="1:12" ht="15" customHeight="1">
      <c r="A86" s="98">
        <v>29</v>
      </c>
      <c r="B86" s="172"/>
      <c r="C86" s="141"/>
      <c r="D86" s="217"/>
      <c r="E86" s="217"/>
      <c r="F86" s="217"/>
      <c r="G86" s="140"/>
      <c r="H86" s="109"/>
      <c r="I86" s="101">
        <f t="shared" si="3"/>
        <v>0</v>
      </c>
      <c r="J86" s="193">
        <f>IF(COUNTIF($I$10:$I86,I86)&gt;1,"",I86)</f>
      </c>
      <c r="K86" s="190" t="s">
        <v>128</v>
      </c>
      <c r="L86" s="204" t="s">
        <v>37</v>
      </c>
    </row>
    <row r="87" spans="1:12" ht="15" customHeight="1">
      <c r="A87" s="98">
        <v>30</v>
      </c>
      <c r="B87" s="172"/>
      <c r="C87" s="141"/>
      <c r="D87" s="217"/>
      <c r="E87" s="217"/>
      <c r="F87" s="217"/>
      <c r="G87" s="140"/>
      <c r="H87" s="109"/>
      <c r="I87" s="101">
        <f t="shared" si="3"/>
        <v>0</v>
      </c>
      <c r="J87" s="193">
        <f>IF(COUNTIF($I$10:$I87,I87)&gt;1,"",I87)</f>
      </c>
      <c r="K87" s="190" t="s">
        <v>128</v>
      </c>
      <c r="L87" s="204" t="s">
        <v>37</v>
      </c>
    </row>
    <row r="88" spans="1:12" ht="15" customHeight="1">
      <c r="A88" s="98">
        <v>31</v>
      </c>
      <c r="B88" s="172"/>
      <c r="C88" s="141"/>
      <c r="D88" s="217"/>
      <c r="E88" s="217"/>
      <c r="F88" s="217"/>
      <c r="G88" s="140"/>
      <c r="H88" s="109"/>
      <c r="I88" s="101">
        <f t="shared" si="3"/>
        <v>0</v>
      </c>
      <c r="J88" s="193">
        <f>IF(COUNTIF($I$10:$I88,I88)&gt;1,"",I88)</f>
      </c>
      <c r="K88" s="190" t="s">
        <v>128</v>
      </c>
      <c r="L88" s="204" t="s">
        <v>37</v>
      </c>
    </row>
    <row r="89" spans="1:12" ht="15" customHeight="1">
      <c r="A89" s="98">
        <v>32</v>
      </c>
      <c r="B89" s="144"/>
      <c r="C89" s="145"/>
      <c r="D89" s="146"/>
      <c r="E89" s="146"/>
      <c r="F89" s="146"/>
      <c r="G89" s="147"/>
      <c r="H89" s="109"/>
      <c r="I89" s="101">
        <f t="shared" si="3"/>
        <v>0</v>
      </c>
      <c r="J89" s="193">
        <f>IF(COUNTIF($I$10:$I89,I89)&gt;1,"",I89)</f>
      </c>
      <c r="K89" s="190" t="s">
        <v>128</v>
      </c>
      <c r="L89" s="204" t="s">
        <v>37</v>
      </c>
    </row>
    <row r="90" spans="1:12" ht="15" customHeight="1">
      <c r="A90" s="98">
        <v>33</v>
      </c>
      <c r="B90" s="144"/>
      <c r="C90" s="145"/>
      <c r="D90" s="146"/>
      <c r="E90" s="146"/>
      <c r="F90" s="146"/>
      <c r="G90" s="147"/>
      <c r="H90" s="109"/>
      <c r="I90" s="101">
        <f t="shared" si="3"/>
        <v>0</v>
      </c>
      <c r="J90" s="193">
        <f>IF(COUNTIF($I$10:$I90,I90)&gt;1,"",I90)</f>
      </c>
      <c r="K90" s="190" t="s">
        <v>128</v>
      </c>
      <c r="L90" s="204" t="s">
        <v>37</v>
      </c>
    </row>
    <row r="91" spans="1:12" ht="15" customHeight="1">
      <c r="A91" s="98">
        <v>34</v>
      </c>
      <c r="B91" s="144"/>
      <c r="C91" s="145"/>
      <c r="D91" s="146"/>
      <c r="E91" s="146"/>
      <c r="F91" s="146"/>
      <c r="G91" s="147"/>
      <c r="H91" s="109"/>
      <c r="I91" s="101">
        <f t="shared" si="3"/>
        <v>0</v>
      </c>
      <c r="J91" s="193">
        <f>IF(COUNTIF($I$10:$I91,I91)&gt;1,"",I91)</f>
      </c>
      <c r="K91" s="190" t="s">
        <v>128</v>
      </c>
      <c r="L91" s="204" t="s">
        <v>37</v>
      </c>
    </row>
    <row r="92" spans="1:12" ht="15" customHeight="1">
      <c r="A92" s="98">
        <v>35</v>
      </c>
      <c r="B92" s="144"/>
      <c r="C92" s="145"/>
      <c r="D92" s="146"/>
      <c r="E92" s="146"/>
      <c r="F92" s="146"/>
      <c r="G92" s="147"/>
      <c r="H92" s="109"/>
      <c r="I92" s="101">
        <f t="shared" si="3"/>
        <v>0</v>
      </c>
      <c r="J92" s="193">
        <f>IF(COUNTIF($I$10:$I92,I92)&gt;1,"",I92)</f>
      </c>
      <c r="K92" s="190" t="s">
        <v>128</v>
      </c>
      <c r="L92" s="204" t="s">
        <v>37</v>
      </c>
    </row>
    <row r="93" spans="1:12" ht="15" customHeight="1">
      <c r="A93" s="98">
        <v>36</v>
      </c>
      <c r="B93" s="144"/>
      <c r="C93" s="145"/>
      <c r="D93" s="146"/>
      <c r="E93" s="146"/>
      <c r="F93" s="146"/>
      <c r="G93" s="147"/>
      <c r="H93" s="109"/>
      <c r="I93" s="101">
        <f t="shared" si="3"/>
        <v>0</v>
      </c>
      <c r="J93" s="193">
        <f>IF(COUNTIF($I$10:$I93,I93)&gt;1,"",I93)</f>
      </c>
      <c r="K93" s="190" t="s">
        <v>128</v>
      </c>
      <c r="L93" s="204" t="s">
        <v>37</v>
      </c>
    </row>
    <row r="94" spans="1:12" ht="15" customHeight="1">
      <c r="A94" s="98">
        <v>37</v>
      </c>
      <c r="B94" s="144"/>
      <c r="C94" s="145"/>
      <c r="D94" s="146"/>
      <c r="E94" s="146"/>
      <c r="F94" s="146"/>
      <c r="G94" s="147"/>
      <c r="H94" s="109"/>
      <c r="I94" s="101">
        <f t="shared" si="3"/>
        <v>0</v>
      </c>
      <c r="J94" s="193">
        <f>IF(COUNTIF($I$10:$I94,I94)&gt;1,"",I94)</f>
      </c>
      <c r="K94" s="190" t="s">
        <v>128</v>
      </c>
      <c r="L94" s="204" t="s">
        <v>37</v>
      </c>
    </row>
    <row r="95" spans="1:12" ht="15" customHeight="1">
      <c r="A95" s="98">
        <v>38</v>
      </c>
      <c r="B95" s="144"/>
      <c r="C95" s="145"/>
      <c r="D95" s="146"/>
      <c r="E95" s="146"/>
      <c r="F95" s="146"/>
      <c r="G95" s="147"/>
      <c r="H95" s="109"/>
      <c r="I95" s="101">
        <f t="shared" si="3"/>
        <v>0</v>
      </c>
      <c r="J95" s="193">
        <f>IF(COUNTIF($I$10:$I95,I95)&gt;1,"",I95)</f>
      </c>
      <c r="K95" s="190" t="s">
        <v>128</v>
      </c>
      <c r="L95" s="204" t="s">
        <v>37</v>
      </c>
    </row>
    <row r="96" spans="1:12" ht="15" customHeight="1">
      <c r="A96" s="98">
        <v>39</v>
      </c>
      <c r="B96" s="144"/>
      <c r="C96" s="145"/>
      <c r="D96" s="146"/>
      <c r="E96" s="146"/>
      <c r="F96" s="146"/>
      <c r="G96" s="147"/>
      <c r="H96" s="109"/>
      <c r="I96" s="101">
        <f t="shared" si="3"/>
        <v>0</v>
      </c>
      <c r="J96" s="193">
        <f>IF(COUNTIF($I$10:$I96,I96)&gt;1,"",I96)</f>
      </c>
      <c r="K96" s="190" t="s">
        <v>128</v>
      </c>
      <c r="L96" s="204" t="s">
        <v>37</v>
      </c>
    </row>
    <row r="97" spans="1:12" ht="15" customHeight="1">
      <c r="A97" s="98">
        <v>40</v>
      </c>
      <c r="B97" s="144"/>
      <c r="C97" s="145"/>
      <c r="D97" s="146"/>
      <c r="E97" s="146"/>
      <c r="F97" s="146"/>
      <c r="G97" s="147"/>
      <c r="H97" s="109"/>
      <c r="I97" s="101">
        <f t="shared" si="3"/>
        <v>0</v>
      </c>
      <c r="J97" s="193">
        <f>IF(COUNTIF($I$10:$I97,I97)&gt;1,"",I97)</f>
      </c>
      <c r="K97" s="190" t="s">
        <v>128</v>
      </c>
      <c r="L97" s="204" t="s">
        <v>37</v>
      </c>
    </row>
    <row r="98" spans="1:12" ht="15" customHeight="1">
      <c r="A98" s="98">
        <v>41</v>
      </c>
      <c r="B98" s="144"/>
      <c r="C98" s="145"/>
      <c r="D98" s="146"/>
      <c r="E98" s="146"/>
      <c r="F98" s="146"/>
      <c r="G98" s="147"/>
      <c r="H98" s="109"/>
      <c r="I98" s="101">
        <f aca="true" t="shared" si="4" ref="I98:I107">+F98</f>
        <v>0</v>
      </c>
      <c r="J98" s="193">
        <f>IF(COUNTIF($I$10:$I98,I98)&gt;1,"",I98)</f>
      </c>
      <c r="K98" s="190" t="s">
        <v>128</v>
      </c>
      <c r="L98" s="204" t="s">
        <v>37</v>
      </c>
    </row>
    <row r="99" spans="1:12" ht="15" customHeight="1">
      <c r="A99" s="98">
        <v>42</v>
      </c>
      <c r="B99" s="144"/>
      <c r="C99" s="145"/>
      <c r="D99" s="146"/>
      <c r="E99" s="146"/>
      <c r="F99" s="146"/>
      <c r="G99" s="147"/>
      <c r="H99" s="109"/>
      <c r="I99" s="101">
        <f t="shared" si="4"/>
        <v>0</v>
      </c>
      <c r="J99" s="193">
        <f>IF(COUNTIF($I$10:$I99,I99)&gt;1,"",I99)</f>
      </c>
      <c r="K99" s="190" t="s">
        <v>128</v>
      </c>
      <c r="L99" s="204" t="s">
        <v>37</v>
      </c>
    </row>
    <row r="100" spans="1:12" ht="15" customHeight="1">
      <c r="A100" s="98">
        <v>43</v>
      </c>
      <c r="B100" s="144"/>
      <c r="C100" s="145"/>
      <c r="D100" s="146"/>
      <c r="E100" s="146"/>
      <c r="F100" s="146"/>
      <c r="G100" s="147"/>
      <c r="H100" s="109"/>
      <c r="I100" s="101">
        <f t="shared" si="4"/>
        <v>0</v>
      </c>
      <c r="J100" s="193">
        <f>IF(COUNTIF($I$10:$I100,I100)&gt;1,"",I100)</f>
      </c>
      <c r="K100" s="190" t="s">
        <v>128</v>
      </c>
      <c r="L100" s="204" t="s">
        <v>37</v>
      </c>
    </row>
    <row r="101" spans="1:12" ht="15" customHeight="1">
      <c r="A101" s="98">
        <v>44</v>
      </c>
      <c r="B101" s="144"/>
      <c r="C101" s="145"/>
      <c r="D101" s="146"/>
      <c r="E101" s="146"/>
      <c r="F101" s="146"/>
      <c r="G101" s="147"/>
      <c r="H101" s="109"/>
      <c r="I101" s="101">
        <f t="shared" si="4"/>
        <v>0</v>
      </c>
      <c r="J101" s="193">
        <f>IF(COUNTIF($I$10:$I101,I101)&gt;1,"",I101)</f>
      </c>
      <c r="K101" s="190" t="s">
        <v>128</v>
      </c>
      <c r="L101" s="204" t="s">
        <v>37</v>
      </c>
    </row>
    <row r="102" spans="1:12" ht="15" customHeight="1">
      <c r="A102" s="98">
        <v>45</v>
      </c>
      <c r="B102" s="144"/>
      <c r="C102" s="145"/>
      <c r="D102" s="146"/>
      <c r="E102" s="146"/>
      <c r="F102" s="146"/>
      <c r="G102" s="147"/>
      <c r="H102" s="109"/>
      <c r="I102" s="101">
        <f t="shared" si="4"/>
        <v>0</v>
      </c>
      <c r="J102" s="193">
        <f>IF(COUNTIF($I$10:$I102,I102)&gt;1,"",I102)</f>
      </c>
      <c r="K102" s="190" t="s">
        <v>128</v>
      </c>
      <c r="L102" s="204" t="s">
        <v>37</v>
      </c>
    </row>
    <row r="103" spans="1:12" ht="15" customHeight="1">
      <c r="A103" s="98">
        <v>46</v>
      </c>
      <c r="B103" s="144"/>
      <c r="C103" s="145"/>
      <c r="D103" s="146"/>
      <c r="E103" s="146"/>
      <c r="F103" s="146"/>
      <c r="G103" s="147"/>
      <c r="H103" s="109"/>
      <c r="I103" s="101">
        <f t="shared" si="4"/>
        <v>0</v>
      </c>
      <c r="J103" s="193">
        <f>IF(COUNTIF($I$10:$I103,I103)&gt;1,"",I103)</f>
      </c>
      <c r="K103" s="190" t="s">
        <v>128</v>
      </c>
      <c r="L103" s="204" t="s">
        <v>37</v>
      </c>
    </row>
    <row r="104" spans="1:12" ht="15" customHeight="1">
      <c r="A104" s="98">
        <v>47</v>
      </c>
      <c r="B104" s="144"/>
      <c r="C104" s="145"/>
      <c r="D104" s="146"/>
      <c r="E104" s="146"/>
      <c r="F104" s="146"/>
      <c r="G104" s="147"/>
      <c r="H104" s="109"/>
      <c r="I104" s="101">
        <f t="shared" si="4"/>
        <v>0</v>
      </c>
      <c r="J104" s="193">
        <f>IF(COUNTIF($I$10:$I104,I104)&gt;1,"",I104)</f>
      </c>
      <c r="K104" s="190" t="s">
        <v>128</v>
      </c>
      <c r="L104" s="204" t="s">
        <v>37</v>
      </c>
    </row>
    <row r="105" spans="1:12" ht="15" customHeight="1">
      <c r="A105" s="98">
        <v>48</v>
      </c>
      <c r="B105" s="144"/>
      <c r="C105" s="145"/>
      <c r="D105" s="146"/>
      <c r="E105" s="146"/>
      <c r="F105" s="146"/>
      <c r="G105" s="147"/>
      <c r="H105" s="109"/>
      <c r="I105" s="101">
        <f t="shared" si="4"/>
        <v>0</v>
      </c>
      <c r="J105" s="193">
        <f>IF(COUNTIF($I$10:$I105,I105)&gt;1,"",I105)</f>
      </c>
      <c r="K105" s="190" t="s">
        <v>128</v>
      </c>
      <c r="L105" s="204" t="s">
        <v>37</v>
      </c>
    </row>
    <row r="106" spans="1:12" ht="15" customHeight="1">
      <c r="A106" s="98">
        <v>49</v>
      </c>
      <c r="B106" s="144"/>
      <c r="C106" s="145"/>
      <c r="D106" s="146"/>
      <c r="E106" s="146"/>
      <c r="F106" s="146"/>
      <c r="G106" s="147"/>
      <c r="H106" s="109"/>
      <c r="I106" s="101">
        <f t="shared" si="4"/>
        <v>0</v>
      </c>
      <c r="J106" s="193">
        <f>IF(COUNTIF($I$10:$I106,I106)&gt;1,"",I106)</f>
      </c>
      <c r="K106" s="190" t="s">
        <v>128</v>
      </c>
      <c r="L106" s="204" t="s">
        <v>37</v>
      </c>
    </row>
    <row r="107" spans="1:12" ht="15" customHeight="1">
      <c r="A107" s="98">
        <v>50</v>
      </c>
      <c r="B107" s="138"/>
      <c r="C107" s="141"/>
      <c r="D107" s="139"/>
      <c r="E107" s="139"/>
      <c r="F107" s="139"/>
      <c r="G107" s="140"/>
      <c r="H107" s="109"/>
      <c r="I107" s="101">
        <f t="shared" si="4"/>
        <v>0</v>
      </c>
      <c r="J107" s="193">
        <f>IF(COUNTIF($I$10:$I107,I107)&gt;1,"",I107)</f>
      </c>
      <c r="K107" s="190" t="s">
        <v>128</v>
      </c>
      <c r="L107" s="204" t="s">
        <v>37</v>
      </c>
    </row>
    <row r="108" spans="1:12" ht="15" customHeight="1">
      <c r="A108" s="98"/>
      <c r="B108" s="331" t="s">
        <v>74</v>
      </c>
      <c r="C108" s="331"/>
      <c r="D108" s="331"/>
      <c r="E108" s="331"/>
      <c r="F108" s="331"/>
      <c r="G108" s="331"/>
      <c r="I108" s="101">
        <f t="shared" si="3"/>
        <v>0</v>
      </c>
      <c r="J108" s="193">
        <f>IF(COUNTIF($I$10:$I108,I108)&gt;1,"",I108)</f>
      </c>
      <c r="K108" s="190" t="s">
        <v>128</v>
      </c>
      <c r="L108" s="204" t="s">
        <v>37</v>
      </c>
    </row>
    <row r="109" spans="1:12" ht="15" customHeight="1">
      <c r="A109" s="98">
        <v>1</v>
      </c>
      <c r="B109" s="240"/>
      <c r="C109" s="249"/>
      <c r="D109" s="241"/>
      <c r="E109" s="241"/>
      <c r="F109" s="247"/>
      <c r="G109" s="241"/>
      <c r="H109" s="109" t="str">
        <f>IF(COUNTIF($B$109:$B$128,B109)&gt;1,"X"," ")</f>
        <v> </v>
      </c>
      <c r="I109" s="101">
        <f t="shared" si="3"/>
        <v>0</v>
      </c>
      <c r="J109" s="193">
        <f>IF(COUNTIF($I$10:$I109,I109)&gt;1,"",I109)</f>
      </c>
      <c r="K109" s="190" t="s">
        <v>128</v>
      </c>
      <c r="L109" s="204" t="s">
        <v>37</v>
      </c>
    </row>
    <row r="110" spans="1:12" ht="15" customHeight="1">
      <c r="A110" s="98">
        <v>2</v>
      </c>
      <c r="B110" s="240"/>
      <c r="C110" s="249"/>
      <c r="D110" s="240"/>
      <c r="E110" s="240"/>
      <c r="F110" s="240"/>
      <c r="G110" s="239"/>
      <c r="H110" s="109" t="str">
        <f aca="true" t="shared" si="5" ref="H110:H128">IF(COUNTIF($B$109:$B$128,B110)&gt;1,"X"," ")</f>
        <v> </v>
      </c>
      <c r="I110" s="101">
        <f t="shared" si="3"/>
        <v>0</v>
      </c>
      <c r="J110" s="193">
        <f>IF(COUNTIF($I$10:$I110,I110)&gt;1,"",I110)</f>
      </c>
      <c r="K110" s="190" t="s">
        <v>128</v>
      </c>
      <c r="L110" s="204" t="s">
        <v>37</v>
      </c>
    </row>
    <row r="111" spans="1:12" ht="15" customHeight="1">
      <c r="A111" s="98">
        <v>3</v>
      </c>
      <c r="B111" s="240"/>
      <c r="C111" s="249"/>
      <c r="D111" s="241"/>
      <c r="E111" s="241"/>
      <c r="F111" s="241"/>
      <c r="G111" s="242"/>
      <c r="H111" s="109" t="str">
        <f t="shared" si="5"/>
        <v> </v>
      </c>
      <c r="I111" s="101">
        <f t="shared" si="3"/>
        <v>0</v>
      </c>
      <c r="J111" s="193">
        <f>IF(COUNTIF($I$10:$I111,I111)&gt;1,"",I111)</f>
      </c>
      <c r="K111" s="190" t="s">
        <v>128</v>
      </c>
      <c r="L111" s="204" t="s">
        <v>37</v>
      </c>
    </row>
    <row r="112" spans="1:12" ht="15" customHeight="1">
      <c r="A112" s="98">
        <v>4</v>
      </c>
      <c r="B112" s="240"/>
      <c r="C112" s="249"/>
      <c r="D112" s="241"/>
      <c r="E112" s="241"/>
      <c r="F112" s="241"/>
      <c r="G112" s="242"/>
      <c r="H112" s="109" t="str">
        <f t="shared" si="5"/>
        <v> </v>
      </c>
      <c r="I112" s="101">
        <f t="shared" si="3"/>
        <v>0</v>
      </c>
      <c r="J112" s="193">
        <f>IF(COUNTIF($I$10:$I112,I112)&gt;1,"",I112)</f>
      </c>
      <c r="K112" s="190" t="s">
        <v>128</v>
      </c>
      <c r="L112" s="204" t="s">
        <v>37</v>
      </c>
    </row>
    <row r="113" spans="1:12" ht="15" customHeight="1">
      <c r="A113" s="98">
        <v>5</v>
      </c>
      <c r="B113" s="240"/>
      <c r="C113" s="249"/>
      <c r="D113" s="241"/>
      <c r="E113" s="241"/>
      <c r="F113" s="241"/>
      <c r="G113" s="242"/>
      <c r="H113" s="109" t="str">
        <f t="shared" si="5"/>
        <v> </v>
      </c>
      <c r="I113" s="101">
        <f t="shared" si="3"/>
        <v>0</v>
      </c>
      <c r="J113" s="193">
        <f>IF(COUNTIF($I$10:$I113,I113)&gt;1,"",I113)</f>
      </c>
      <c r="K113" s="190" t="s">
        <v>128</v>
      </c>
      <c r="L113" s="204" t="s">
        <v>37</v>
      </c>
    </row>
    <row r="114" spans="1:12" ht="15" customHeight="1">
      <c r="A114" s="98">
        <v>6</v>
      </c>
      <c r="B114" s="240"/>
      <c r="C114" s="249"/>
      <c r="D114" s="241"/>
      <c r="E114" s="241"/>
      <c r="F114" s="241"/>
      <c r="G114" s="242"/>
      <c r="H114" s="109" t="str">
        <f t="shared" si="5"/>
        <v> </v>
      </c>
      <c r="I114" s="101">
        <f t="shared" si="3"/>
        <v>0</v>
      </c>
      <c r="J114" s="193">
        <f>IF(COUNTIF($I$10:$I114,I114)&gt;1,"",I114)</f>
      </c>
      <c r="K114" s="190" t="s">
        <v>128</v>
      </c>
      <c r="L114" s="204" t="s">
        <v>37</v>
      </c>
    </row>
    <row r="115" spans="1:12" ht="15" customHeight="1">
      <c r="A115" s="98">
        <v>7</v>
      </c>
      <c r="B115" s="240"/>
      <c r="C115" s="249"/>
      <c r="D115" s="241"/>
      <c r="E115" s="241"/>
      <c r="F115" s="241"/>
      <c r="G115" s="241"/>
      <c r="H115" s="109" t="str">
        <f t="shared" si="5"/>
        <v> </v>
      </c>
      <c r="I115" s="101">
        <f t="shared" si="3"/>
        <v>0</v>
      </c>
      <c r="J115" s="193">
        <f>IF(COUNTIF($I$10:$I115,I115)&gt;1,"",I115)</f>
      </c>
      <c r="K115" s="190" t="s">
        <v>128</v>
      </c>
      <c r="L115" s="204" t="s">
        <v>37</v>
      </c>
    </row>
    <row r="116" spans="1:12" ht="15" customHeight="1">
      <c r="A116" s="98">
        <v>8</v>
      </c>
      <c r="B116" s="240"/>
      <c r="C116" s="249"/>
      <c r="D116" s="241"/>
      <c r="E116" s="241"/>
      <c r="F116" s="241"/>
      <c r="G116" s="241"/>
      <c r="H116" s="109" t="str">
        <f t="shared" si="5"/>
        <v> </v>
      </c>
      <c r="I116" s="101">
        <f t="shared" si="3"/>
        <v>0</v>
      </c>
      <c r="J116" s="193">
        <f>IF(COUNTIF($I$10:$I116,I116)&gt;1,"",I116)</f>
      </c>
      <c r="K116" s="190" t="s">
        <v>128</v>
      </c>
      <c r="L116" s="204" t="s">
        <v>37</v>
      </c>
    </row>
    <row r="117" spans="1:12" ht="15" customHeight="1">
      <c r="A117" s="98">
        <v>9</v>
      </c>
      <c r="B117" s="240"/>
      <c r="C117" s="249"/>
      <c r="D117" s="236"/>
      <c r="E117" s="236"/>
      <c r="F117" s="236"/>
      <c r="G117" s="246"/>
      <c r="H117" s="109" t="str">
        <f t="shared" si="5"/>
        <v> </v>
      </c>
      <c r="I117" s="101">
        <f t="shared" si="3"/>
        <v>0</v>
      </c>
      <c r="J117" s="193">
        <f>IF(COUNTIF($I$10:$I117,I117)&gt;1,"",I117)</f>
      </c>
      <c r="K117" s="190" t="s">
        <v>128</v>
      </c>
      <c r="L117" s="204" t="s">
        <v>37</v>
      </c>
    </row>
    <row r="118" spans="1:12" ht="15" customHeight="1">
      <c r="A118" s="98">
        <v>10</v>
      </c>
      <c r="B118" s="240"/>
      <c r="C118" s="249"/>
      <c r="D118" s="236"/>
      <c r="E118" s="236"/>
      <c r="F118" s="236"/>
      <c r="G118" s="246"/>
      <c r="H118" s="109" t="str">
        <f t="shared" si="5"/>
        <v> </v>
      </c>
      <c r="I118" s="101">
        <f t="shared" si="3"/>
        <v>0</v>
      </c>
      <c r="J118" s="193">
        <f>IF(COUNTIF($I$10:$I118,I118)&gt;1,"",I118)</f>
      </c>
      <c r="K118" s="190" t="s">
        <v>128</v>
      </c>
      <c r="L118" s="204" t="s">
        <v>37</v>
      </c>
    </row>
    <row r="119" spans="1:12" ht="15" customHeight="1">
      <c r="A119" s="98">
        <v>11</v>
      </c>
      <c r="B119" s="240"/>
      <c r="C119" s="249"/>
      <c r="D119" s="236"/>
      <c r="E119" s="236"/>
      <c r="F119" s="236"/>
      <c r="G119" s="246"/>
      <c r="H119" s="109" t="str">
        <f t="shared" si="5"/>
        <v> </v>
      </c>
      <c r="I119" s="101">
        <f t="shared" si="3"/>
        <v>0</v>
      </c>
      <c r="J119" s="193">
        <f>IF(COUNTIF($I$10:$I119,I119)&gt;1,"",I119)</f>
      </c>
      <c r="K119" s="190" t="s">
        <v>128</v>
      </c>
      <c r="L119" s="204" t="s">
        <v>37</v>
      </c>
    </row>
    <row r="120" spans="1:12" ht="15" customHeight="1">
      <c r="A120" s="98">
        <v>12</v>
      </c>
      <c r="B120" s="240"/>
      <c r="C120" s="249"/>
      <c r="D120" s="236"/>
      <c r="E120" s="236"/>
      <c r="F120" s="236"/>
      <c r="G120" s="248"/>
      <c r="H120" s="109" t="str">
        <f t="shared" si="5"/>
        <v> </v>
      </c>
      <c r="I120" s="101">
        <f t="shared" si="3"/>
        <v>0</v>
      </c>
      <c r="J120" s="193">
        <f>IF(COUNTIF($I$10:$I120,I120)&gt;1,"",I120)</f>
      </c>
      <c r="K120" s="190" t="s">
        <v>128</v>
      </c>
      <c r="L120" s="204" t="s">
        <v>37</v>
      </c>
    </row>
    <row r="121" spans="1:12" ht="15" customHeight="1">
      <c r="A121" s="98">
        <v>13</v>
      </c>
      <c r="B121" s="240"/>
      <c r="C121" s="249"/>
      <c r="D121" s="245"/>
      <c r="E121" s="245"/>
      <c r="F121" s="245"/>
      <c r="G121" s="248"/>
      <c r="H121" s="109" t="str">
        <f t="shared" si="5"/>
        <v> </v>
      </c>
      <c r="I121" s="101">
        <f t="shared" si="3"/>
        <v>0</v>
      </c>
      <c r="J121" s="193">
        <f>IF(COUNTIF($I$10:$I121,I121)&gt;1,"",I121)</f>
      </c>
      <c r="K121" s="190" t="s">
        <v>128</v>
      </c>
      <c r="L121" s="204" t="s">
        <v>37</v>
      </c>
    </row>
    <row r="122" spans="1:12" ht="15" customHeight="1">
      <c r="A122" s="98">
        <v>14</v>
      </c>
      <c r="B122" s="240"/>
      <c r="C122" s="249"/>
      <c r="D122" s="236"/>
      <c r="E122" s="236"/>
      <c r="F122" s="236"/>
      <c r="G122" s="236"/>
      <c r="H122" s="109" t="str">
        <f t="shared" si="5"/>
        <v> </v>
      </c>
      <c r="I122" s="101">
        <f t="shared" si="3"/>
        <v>0</v>
      </c>
      <c r="J122" s="193">
        <f>IF(COUNTIF($I$10:$I122,I122)&gt;1,"",I122)</f>
      </c>
      <c r="K122" s="190" t="s">
        <v>128</v>
      </c>
      <c r="L122" s="204" t="s">
        <v>37</v>
      </c>
    </row>
    <row r="123" spans="1:12" ht="15" customHeight="1">
      <c r="A123" s="98">
        <v>15</v>
      </c>
      <c r="B123" s="240"/>
      <c r="C123" s="249"/>
      <c r="D123" s="236"/>
      <c r="E123" s="236"/>
      <c r="F123" s="236"/>
      <c r="G123" s="236"/>
      <c r="H123" s="109" t="str">
        <f t="shared" si="5"/>
        <v> </v>
      </c>
      <c r="I123" s="101">
        <f t="shared" si="3"/>
        <v>0</v>
      </c>
      <c r="J123" s="193">
        <f>IF(COUNTIF($I$10:$I123,I123)&gt;1,"",I123)</f>
      </c>
      <c r="K123" s="190" t="s">
        <v>128</v>
      </c>
      <c r="L123" s="204" t="s">
        <v>37</v>
      </c>
    </row>
    <row r="124" spans="1:12" ht="15" customHeight="1">
      <c r="A124" s="98">
        <v>16</v>
      </c>
      <c r="B124" s="240"/>
      <c r="C124" s="249"/>
      <c r="D124" s="236"/>
      <c r="E124" s="236"/>
      <c r="F124" s="236"/>
      <c r="G124" s="236"/>
      <c r="H124" s="109" t="str">
        <f t="shared" si="5"/>
        <v> </v>
      </c>
      <c r="I124" s="101">
        <f t="shared" si="3"/>
        <v>0</v>
      </c>
      <c r="J124" s="193">
        <f>IF(COUNTIF($I$10:$I124,I124)&gt;1,"",I124)</f>
      </c>
      <c r="K124" s="190" t="s">
        <v>128</v>
      </c>
      <c r="L124" s="204" t="s">
        <v>37</v>
      </c>
    </row>
    <row r="125" spans="1:12" ht="15" customHeight="1">
      <c r="A125" s="98">
        <v>17</v>
      </c>
      <c r="B125" s="240"/>
      <c r="C125" s="249"/>
      <c r="D125" s="236"/>
      <c r="E125" s="236"/>
      <c r="F125" s="236"/>
      <c r="G125" s="236"/>
      <c r="H125" s="109" t="str">
        <f t="shared" si="5"/>
        <v> </v>
      </c>
      <c r="I125" s="101">
        <f t="shared" si="3"/>
        <v>0</v>
      </c>
      <c r="J125" s="193">
        <f>IF(COUNTIF($I$10:$I125,I125)&gt;1,"",I125)</f>
      </c>
      <c r="K125" s="190" t="s">
        <v>128</v>
      </c>
      <c r="L125" s="204" t="s">
        <v>37</v>
      </c>
    </row>
    <row r="126" spans="1:12" ht="15" customHeight="1">
      <c r="A126" s="98">
        <v>18</v>
      </c>
      <c r="B126" s="240"/>
      <c r="C126" s="249"/>
      <c r="D126" s="236"/>
      <c r="E126" s="236"/>
      <c r="F126" s="236"/>
      <c r="G126" s="236"/>
      <c r="H126" s="109" t="str">
        <f t="shared" si="5"/>
        <v> </v>
      </c>
      <c r="I126" s="101">
        <f t="shared" si="3"/>
        <v>0</v>
      </c>
      <c r="J126" s="193">
        <f>IF(COUNTIF($I$10:$I126,I126)&gt;1,"",I126)</f>
      </c>
      <c r="K126" s="190" t="s">
        <v>128</v>
      </c>
      <c r="L126" s="204" t="s">
        <v>37</v>
      </c>
    </row>
    <row r="127" spans="1:12" ht="15" customHeight="1">
      <c r="A127" s="98">
        <v>19</v>
      </c>
      <c r="B127" s="238"/>
      <c r="C127" s="141"/>
      <c r="D127" s="236"/>
      <c r="E127" s="236"/>
      <c r="F127" s="236"/>
      <c r="G127" s="236"/>
      <c r="H127" s="109" t="str">
        <f t="shared" si="5"/>
        <v> </v>
      </c>
      <c r="I127" s="101">
        <f t="shared" si="3"/>
        <v>0</v>
      </c>
      <c r="J127" s="193">
        <f>IF(COUNTIF($I$10:$I127,I127)&gt;1,"",I127)</f>
      </c>
      <c r="K127" s="190" t="s">
        <v>128</v>
      </c>
      <c r="L127" s="204" t="s">
        <v>37</v>
      </c>
    </row>
    <row r="128" spans="1:12" ht="15" customHeight="1">
      <c r="A128" s="98">
        <v>20</v>
      </c>
      <c r="B128" s="238"/>
      <c r="C128" s="141"/>
      <c r="D128" s="236"/>
      <c r="E128" s="236"/>
      <c r="F128" s="236"/>
      <c r="G128" s="236"/>
      <c r="H128" s="109" t="str">
        <f t="shared" si="5"/>
        <v> </v>
      </c>
      <c r="I128" s="101">
        <f t="shared" si="3"/>
        <v>0</v>
      </c>
      <c r="J128" s="193">
        <f>IF(COUNTIF($I$10:$I128,I128)&gt;1,"",I128)</f>
      </c>
      <c r="K128" s="190" t="s">
        <v>128</v>
      </c>
      <c r="L128" s="204" t="s">
        <v>37</v>
      </c>
    </row>
    <row r="129" spans="1:12" ht="15" customHeight="1">
      <c r="A129" s="98">
        <v>21</v>
      </c>
      <c r="B129" s="238"/>
      <c r="C129" s="141"/>
      <c r="D129" s="236"/>
      <c r="E129" s="236"/>
      <c r="F129" s="236"/>
      <c r="G129" s="236"/>
      <c r="H129" s="109"/>
      <c r="I129" s="101">
        <f t="shared" si="3"/>
        <v>0</v>
      </c>
      <c r="J129" s="193">
        <f>IF(COUNTIF($I$10:$I129,I129)&gt;1,"",I129)</f>
      </c>
      <c r="K129" s="190" t="s">
        <v>128</v>
      </c>
      <c r="L129" s="204" t="s">
        <v>37</v>
      </c>
    </row>
    <row r="130" spans="1:12" ht="15" customHeight="1">
      <c r="A130" s="98">
        <v>22</v>
      </c>
      <c r="B130" s="238"/>
      <c r="C130" s="141"/>
      <c r="D130" s="218"/>
      <c r="E130" s="218"/>
      <c r="F130" s="218"/>
      <c r="G130" s="255"/>
      <c r="H130" s="109"/>
      <c r="I130" s="101">
        <f t="shared" si="3"/>
        <v>0</v>
      </c>
      <c r="J130" s="193">
        <f>IF(COUNTIF($I$10:$I130,I130)&gt;1,"",I130)</f>
      </c>
      <c r="K130" s="190" t="s">
        <v>128</v>
      </c>
      <c r="L130" s="204" t="s">
        <v>37</v>
      </c>
    </row>
    <row r="131" spans="1:12" ht="15" customHeight="1">
      <c r="A131" s="98">
        <v>23</v>
      </c>
      <c r="B131" s="225"/>
      <c r="C131" s="206"/>
      <c r="D131" s="224"/>
      <c r="E131" s="224"/>
      <c r="F131" s="224"/>
      <c r="G131" s="140"/>
      <c r="H131" s="109"/>
      <c r="I131" s="101">
        <f t="shared" si="3"/>
        <v>0</v>
      </c>
      <c r="J131" s="193">
        <f>IF(COUNTIF($I$10:$I131,I131)&gt;1,"",I131)</f>
      </c>
      <c r="K131" s="190" t="s">
        <v>128</v>
      </c>
      <c r="L131" s="204" t="s">
        <v>37</v>
      </c>
    </row>
    <row r="132" spans="1:12" ht="15" customHeight="1">
      <c r="A132" s="98">
        <v>24</v>
      </c>
      <c r="B132" s="157"/>
      <c r="C132" s="206"/>
      <c r="D132" s="224"/>
      <c r="E132" s="224"/>
      <c r="F132" s="224"/>
      <c r="G132" s="140"/>
      <c r="H132" s="109"/>
      <c r="I132" s="101">
        <f t="shared" si="3"/>
        <v>0</v>
      </c>
      <c r="J132" s="193">
        <f>IF(COUNTIF($I$10:$I132,I132)&gt;1,"",I132)</f>
      </c>
      <c r="K132" s="190" t="s">
        <v>128</v>
      </c>
      <c r="L132" s="204" t="s">
        <v>37</v>
      </c>
    </row>
    <row r="133" spans="1:12" ht="15" customHeight="1">
      <c r="A133" s="98">
        <v>25</v>
      </c>
      <c r="B133" s="172"/>
      <c r="C133" s="141"/>
      <c r="D133" s="217"/>
      <c r="E133" s="217"/>
      <c r="F133" s="217"/>
      <c r="G133" s="140"/>
      <c r="H133" s="109"/>
      <c r="I133" s="101">
        <f t="shared" si="3"/>
        <v>0</v>
      </c>
      <c r="J133" s="193">
        <f>IF(COUNTIF($I$10:$I133,I133)&gt;1,"",I133)</f>
      </c>
      <c r="K133" s="190" t="s">
        <v>128</v>
      </c>
      <c r="L133" s="204" t="s">
        <v>37</v>
      </c>
    </row>
    <row r="134" spans="1:12" ht="15" customHeight="1">
      <c r="A134" s="98">
        <v>26</v>
      </c>
      <c r="B134" s="172"/>
      <c r="C134" s="141"/>
      <c r="D134" s="217"/>
      <c r="E134" s="217"/>
      <c r="F134" s="217"/>
      <c r="G134" s="140"/>
      <c r="H134" s="109"/>
      <c r="I134" s="101">
        <f t="shared" si="3"/>
        <v>0</v>
      </c>
      <c r="J134" s="193">
        <f>IF(COUNTIF($I$10:$I134,I134)&gt;1,"",I134)</f>
      </c>
      <c r="K134" s="190" t="s">
        <v>128</v>
      </c>
      <c r="L134" s="204" t="s">
        <v>37</v>
      </c>
    </row>
    <row r="135" spans="1:12" ht="15" customHeight="1">
      <c r="A135" s="98">
        <v>27</v>
      </c>
      <c r="B135" s="172"/>
      <c r="C135" s="141"/>
      <c r="D135" s="217"/>
      <c r="E135" s="217"/>
      <c r="F135" s="217"/>
      <c r="G135" s="140"/>
      <c r="H135" s="109"/>
      <c r="I135" s="101">
        <f t="shared" si="3"/>
        <v>0</v>
      </c>
      <c r="J135" s="193">
        <f>IF(COUNTIF($I$10:$I135,I135)&gt;1,"",I135)</f>
      </c>
      <c r="K135" s="190" t="s">
        <v>128</v>
      </c>
      <c r="L135" s="204" t="s">
        <v>37</v>
      </c>
    </row>
    <row r="136" spans="1:12" ht="15" customHeight="1">
      <c r="A136" s="98">
        <v>28</v>
      </c>
      <c r="B136" s="172"/>
      <c r="C136" s="141"/>
      <c r="D136" s="217"/>
      <c r="E136" s="217"/>
      <c r="F136" s="217"/>
      <c r="G136" s="140"/>
      <c r="H136" s="109"/>
      <c r="I136" s="101">
        <f t="shared" si="3"/>
        <v>0</v>
      </c>
      <c r="J136" s="193">
        <f>IF(COUNTIF($I$10:$I136,I136)&gt;1,"",I136)</f>
      </c>
      <c r="K136" s="190" t="s">
        <v>128</v>
      </c>
      <c r="L136" s="204" t="s">
        <v>37</v>
      </c>
    </row>
    <row r="137" spans="1:12" ht="15" customHeight="1">
      <c r="A137" s="98">
        <v>29</v>
      </c>
      <c r="B137" s="172"/>
      <c r="C137" s="141"/>
      <c r="D137" s="217"/>
      <c r="E137" s="217"/>
      <c r="F137" s="217"/>
      <c r="G137" s="140"/>
      <c r="H137" s="109"/>
      <c r="I137" s="101">
        <f t="shared" si="3"/>
        <v>0</v>
      </c>
      <c r="J137" s="193">
        <f>IF(COUNTIF($I$10:$I137,I137)&gt;1,"",I137)</f>
      </c>
      <c r="K137" s="190" t="s">
        <v>128</v>
      </c>
      <c r="L137" s="204" t="s">
        <v>37</v>
      </c>
    </row>
    <row r="138" spans="1:12" ht="15" customHeight="1">
      <c r="A138" s="98">
        <v>30</v>
      </c>
      <c r="B138" s="172"/>
      <c r="C138" s="141"/>
      <c r="D138" s="217"/>
      <c r="E138" s="217"/>
      <c r="F138" s="217"/>
      <c r="G138" s="140"/>
      <c r="H138" s="109"/>
      <c r="I138" s="101">
        <f t="shared" si="3"/>
        <v>0</v>
      </c>
      <c r="J138" s="193">
        <f>IF(COUNTIF($I$10:$I138,I138)&gt;1,"",I138)</f>
      </c>
      <c r="K138" s="190" t="s">
        <v>128</v>
      </c>
      <c r="L138" s="204" t="s">
        <v>37</v>
      </c>
    </row>
    <row r="139" spans="1:12" ht="15" customHeight="1">
      <c r="A139" s="98">
        <v>31</v>
      </c>
      <c r="B139" s="172"/>
      <c r="C139" s="141"/>
      <c r="D139" s="217"/>
      <c r="E139" s="217"/>
      <c r="F139" s="217"/>
      <c r="G139" s="140"/>
      <c r="H139" s="109"/>
      <c r="I139" s="101">
        <f t="shared" si="3"/>
        <v>0</v>
      </c>
      <c r="J139" s="193">
        <f>IF(COUNTIF($I$10:$I139,I139)&gt;1,"",I139)</f>
      </c>
      <c r="K139" s="190" t="s">
        <v>128</v>
      </c>
      <c r="L139" s="204" t="s">
        <v>37</v>
      </c>
    </row>
    <row r="140" spans="1:12" ht="15" customHeight="1">
      <c r="A140" s="98">
        <v>32</v>
      </c>
      <c r="B140" s="144"/>
      <c r="C140" s="145"/>
      <c r="D140" s="146"/>
      <c r="E140" s="146"/>
      <c r="F140" s="146"/>
      <c r="G140" s="147"/>
      <c r="H140" s="109"/>
      <c r="I140" s="101">
        <f t="shared" si="3"/>
        <v>0</v>
      </c>
      <c r="J140" s="193">
        <f>IF(COUNTIF($I$10:$I140,I140)&gt;1,"",I140)</f>
      </c>
      <c r="K140" s="190" t="s">
        <v>128</v>
      </c>
      <c r="L140" s="204" t="s">
        <v>37</v>
      </c>
    </row>
    <row r="141" spans="1:12" ht="15" customHeight="1">
      <c r="A141" s="98">
        <v>33</v>
      </c>
      <c r="B141" s="144"/>
      <c r="C141" s="145"/>
      <c r="D141" s="146"/>
      <c r="E141" s="146"/>
      <c r="F141" s="146"/>
      <c r="G141" s="147"/>
      <c r="H141" s="109"/>
      <c r="I141" s="101">
        <f t="shared" si="3"/>
        <v>0</v>
      </c>
      <c r="J141" s="193">
        <f>IF(COUNTIF($I$10:$I141,I141)&gt;1,"",I141)</f>
      </c>
      <c r="K141" s="190" t="s">
        <v>128</v>
      </c>
      <c r="L141" s="204" t="s">
        <v>37</v>
      </c>
    </row>
    <row r="142" spans="1:12" ht="15" customHeight="1">
      <c r="A142" s="98">
        <v>34</v>
      </c>
      <c r="B142" s="144"/>
      <c r="C142" s="145"/>
      <c r="D142" s="146"/>
      <c r="E142" s="146"/>
      <c r="F142" s="146"/>
      <c r="G142" s="147"/>
      <c r="H142" s="109"/>
      <c r="I142" s="101">
        <f t="shared" si="3"/>
        <v>0</v>
      </c>
      <c r="J142" s="193">
        <f>IF(COUNTIF($I$10:$I142,I142)&gt;1,"",I142)</f>
      </c>
      <c r="K142" s="190" t="s">
        <v>128</v>
      </c>
      <c r="L142" s="204" t="s">
        <v>37</v>
      </c>
    </row>
    <row r="143" spans="1:12" ht="15" customHeight="1">
      <c r="A143" s="98">
        <v>35</v>
      </c>
      <c r="B143" s="144"/>
      <c r="C143" s="145"/>
      <c r="D143" s="146"/>
      <c r="E143" s="146"/>
      <c r="F143" s="146"/>
      <c r="G143" s="147"/>
      <c r="H143" s="109"/>
      <c r="I143" s="101">
        <f t="shared" si="3"/>
        <v>0</v>
      </c>
      <c r="J143" s="193">
        <f>IF(COUNTIF($I$10:$I143,I143)&gt;1,"",I143)</f>
      </c>
      <c r="K143" s="190" t="s">
        <v>128</v>
      </c>
      <c r="L143" s="204" t="s">
        <v>37</v>
      </c>
    </row>
    <row r="144" spans="1:12" ht="15" customHeight="1">
      <c r="A144" s="98">
        <v>36</v>
      </c>
      <c r="B144" s="144"/>
      <c r="C144" s="145"/>
      <c r="D144" s="146"/>
      <c r="E144" s="146"/>
      <c r="F144" s="146"/>
      <c r="G144" s="147"/>
      <c r="H144" s="109"/>
      <c r="I144" s="101">
        <f t="shared" si="3"/>
        <v>0</v>
      </c>
      <c r="J144" s="193">
        <f>IF(COUNTIF($I$10:$I144,I144)&gt;1,"",I144)</f>
      </c>
      <c r="K144" s="190" t="s">
        <v>128</v>
      </c>
      <c r="L144" s="204" t="s">
        <v>37</v>
      </c>
    </row>
    <row r="145" spans="1:12" ht="15" customHeight="1">
      <c r="A145" s="98">
        <v>37</v>
      </c>
      <c r="B145" s="144"/>
      <c r="C145" s="145"/>
      <c r="D145" s="146"/>
      <c r="E145" s="146"/>
      <c r="F145" s="146"/>
      <c r="G145" s="147"/>
      <c r="H145" s="109"/>
      <c r="I145" s="101">
        <f t="shared" si="3"/>
        <v>0</v>
      </c>
      <c r="J145" s="193">
        <f>IF(COUNTIF($I$10:$I145,I145)&gt;1,"",I145)</f>
      </c>
      <c r="K145" s="190" t="s">
        <v>128</v>
      </c>
      <c r="L145" s="204" t="s">
        <v>37</v>
      </c>
    </row>
    <row r="146" spans="1:12" ht="15" customHeight="1">
      <c r="A146" s="98">
        <v>38</v>
      </c>
      <c r="B146" s="144"/>
      <c r="C146" s="145"/>
      <c r="D146" s="146"/>
      <c r="E146" s="146"/>
      <c r="F146" s="146"/>
      <c r="G146" s="147"/>
      <c r="H146" s="109"/>
      <c r="I146" s="101">
        <f t="shared" si="3"/>
        <v>0</v>
      </c>
      <c r="J146" s="193">
        <f>IF(COUNTIF($I$10:$I146,I146)&gt;1,"",I146)</f>
      </c>
      <c r="K146" s="190" t="s">
        <v>128</v>
      </c>
      <c r="L146" s="204" t="s">
        <v>37</v>
      </c>
    </row>
    <row r="147" spans="1:12" ht="15" customHeight="1">
      <c r="A147" s="98">
        <v>39</v>
      </c>
      <c r="B147" s="144"/>
      <c r="C147" s="145"/>
      <c r="D147" s="146"/>
      <c r="E147" s="146"/>
      <c r="F147" s="146"/>
      <c r="G147" s="147"/>
      <c r="H147" s="109"/>
      <c r="I147" s="101">
        <f t="shared" si="3"/>
        <v>0</v>
      </c>
      <c r="J147" s="193">
        <f>IF(COUNTIF($I$10:$I147,I147)&gt;1,"",I147)</f>
      </c>
      <c r="K147" s="190" t="s">
        <v>128</v>
      </c>
      <c r="L147" s="204" t="s">
        <v>37</v>
      </c>
    </row>
    <row r="148" spans="1:12" ht="15" customHeight="1">
      <c r="A148" s="98">
        <v>40</v>
      </c>
      <c r="B148" s="144"/>
      <c r="C148" s="145"/>
      <c r="D148" s="146"/>
      <c r="E148" s="146"/>
      <c r="F148" s="146"/>
      <c r="G148" s="147"/>
      <c r="H148" s="109"/>
      <c r="I148" s="101">
        <f t="shared" si="3"/>
        <v>0</v>
      </c>
      <c r="J148" s="193">
        <f>IF(COUNTIF($I$10:$I148,I148)&gt;1,"",I148)</f>
      </c>
      <c r="K148" s="190" t="s">
        <v>128</v>
      </c>
      <c r="L148" s="204" t="s">
        <v>37</v>
      </c>
    </row>
    <row r="149" spans="1:12" ht="15" customHeight="1">
      <c r="A149" s="98">
        <v>41</v>
      </c>
      <c r="B149" s="144"/>
      <c r="C149" s="145"/>
      <c r="D149" s="146"/>
      <c r="E149" s="146"/>
      <c r="F149" s="146"/>
      <c r="G149" s="147"/>
      <c r="H149" s="109"/>
      <c r="I149" s="101">
        <f aca="true" t="shared" si="6" ref="I149:I158">+F149</f>
        <v>0</v>
      </c>
      <c r="J149" s="193">
        <f>IF(COUNTIF($I$10:$I149,I149)&gt;1,"",I149)</f>
      </c>
      <c r="K149" s="190" t="s">
        <v>128</v>
      </c>
      <c r="L149" s="204" t="s">
        <v>37</v>
      </c>
    </row>
    <row r="150" spans="1:12" ht="15" customHeight="1">
      <c r="A150" s="98">
        <v>42</v>
      </c>
      <c r="B150" s="144"/>
      <c r="C150" s="145"/>
      <c r="D150" s="146"/>
      <c r="E150" s="146"/>
      <c r="F150" s="146"/>
      <c r="G150" s="147"/>
      <c r="H150" s="109"/>
      <c r="I150" s="101">
        <f t="shared" si="6"/>
        <v>0</v>
      </c>
      <c r="J150" s="193">
        <f>IF(COUNTIF($I$10:$I150,I150)&gt;1,"",I150)</f>
      </c>
      <c r="K150" s="190" t="s">
        <v>128</v>
      </c>
      <c r="L150" s="204" t="s">
        <v>37</v>
      </c>
    </row>
    <row r="151" spans="1:12" ht="15" customHeight="1">
      <c r="A151" s="98">
        <v>43</v>
      </c>
      <c r="B151" s="144"/>
      <c r="C151" s="145"/>
      <c r="D151" s="146"/>
      <c r="E151" s="146"/>
      <c r="F151" s="146"/>
      <c r="G151" s="147"/>
      <c r="H151" s="109"/>
      <c r="I151" s="101">
        <f t="shared" si="6"/>
        <v>0</v>
      </c>
      <c r="J151" s="193">
        <f>IF(COUNTIF($I$10:$I151,I151)&gt;1,"",I151)</f>
      </c>
      <c r="K151" s="190" t="s">
        <v>128</v>
      </c>
      <c r="L151" s="204" t="s">
        <v>37</v>
      </c>
    </row>
    <row r="152" spans="1:12" ht="15" customHeight="1">
      <c r="A152" s="98">
        <v>44</v>
      </c>
      <c r="B152" s="144"/>
      <c r="C152" s="145"/>
      <c r="D152" s="146"/>
      <c r="E152" s="146"/>
      <c r="F152" s="146"/>
      <c r="G152" s="147"/>
      <c r="H152" s="109"/>
      <c r="I152" s="101">
        <f t="shared" si="6"/>
        <v>0</v>
      </c>
      <c r="J152" s="193">
        <f>IF(COUNTIF($I$10:$I152,I152)&gt;1,"",I152)</f>
      </c>
      <c r="K152" s="190" t="s">
        <v>128</v>
      </c>
      <c r="L152" s="204" t="s">
        <v>37</v>
      </c>
    </row>
    <row r="153" spans="1:12" ht="15" customHeight="1">
      <c r="A153" s="98">
        <v>45</v>
      </c>
      <c r="B153" s="144"/>
      <c r="C153" s="145"/>
      <c r="D153" s="146"/>
      <c r="E153" s="146"/>
      <c r="F153" s="146"/>
      <c r="G153" s="147"/>
      <c r="H153" s="109"/>
      <c r="I153" s="101">
        <f t="shared" si="6"/>
        <v>0</v>
      </c>
      <c r="J153" s="193">
        <f>IF(COUNTIF($I$10:$I153,I153)&gt;1,"",I153)</f>
      </c>
      <c r="K153" s="190" t="s">
        <v>128</v>
      </c>
      <c r="L153" s="204" t="s">
        <v>37</v>
      </c>
    </row>
    <row r="154" spans="1:12" ht="15" customHeight="1">
      <c r="A154" s="98">
        <v>46</v>
      </c>
      <c r="B154" s="144"/>
      <c r="C154" s="145"/>
      <c r="D154" s="146"/>
      <c r="E154" s="146"/>
      <c r="F154" s="146"/>
      <c r="G154" s="147"/>
      <c r="H154" s="109"/>
      <c r="I154" s="101">
        <f t="shared" si="6"/>
        <v>0</v>
      </c>
      <c r="J154" s="193">
        <f>IF(COUNTIF($I$10:$I154,I154)&gt;1,"",I154)</f>
      </c>
      <c r="K154" s="190" t="s">
        <v>128</v>
      </c>
      <c r="L154" s="204" t="s">
        <v>37</v>
      </c>
    </row>
    <row r="155" spans="1:12" ht="15" customHeight="1">
      <c r="A155" s="98">
        <v>47</v>
      </c>
      <c r="B155" s="144"/>
      <c r="C155" s="145"/>
      <c r="D155" s="146"/>
      <c r="E155" s="146"/>
      <c r="F155" s="146"/>
      <c r="G155" s="147"/>
      <c r="H155" s="109"/>
      <c r="I155" s="101">
        <f t="shared" si="6"/>
        <v>0</v>
      </c>
      <c r="J155" s="193">
        <f>IF(COUNTIF($I$10:$I155,I155)&gt;1,"",I155)</f>
      </c>
      <c r="K155" s="190" t="s">
        <v>128</v>
      </c>
      <c r="L155" s="204" t="s">
        <v>37</v>
      </c>
    </row>
    <row r="156" spans="1:12" ht="15" customHeight="1">
      <c r="A156" s="98">
        <v>48</v>
      </c>
      <c r="B156" s="144"/>
      <c r="C156" s="145"/>
      <c r="D156" s="146"/>
      <c r="E156" s="146"/>
      <c r="F156" s="146"/>
      <c r="G156" s="147"/>
      <c r="H156" s="109"/>
      <c r="I156" s="101">
        <f t="shared" si="6"/>
        <v>0</v>
      </c>
      <c r="J156" s="193">
        <f>IF(COUNTIF($I$10:$I156,I156)&gt;1,"",I156)</f>
      </c>
      <c r="K156" s="190" t="s">
        <v>128</v>
      </c>
      <c r="L156" s="204" t="s">
        <v>37</v>
      </c>
    </row>
    <row r="157" spans="1:12" ht="15" customHeight="1">
      <c r="A157" s="98">
        <v>49</v>
      </c>
      <c r="B157" s="144"/>
      <c r="C157" s="145"/>
      <c r="D157" s="146"/>
      <c r="E157" s="146"/>
      <c r="F157" s="146"/>
      <c r="G157" s="147"/>
      <c r="H157" s="109"/>
      <c r="I157" s="101">
        <f t="shared" si="6"/>
        <v>0</v>
      </c>
      <c r="J157" s="193">
        <f>IF(COUNTIF($I$10:$I157,I157)&gt;1,"",I157)</f>
      </c>
      <c r="K157" s="190" t="s">
        <v>128</v>
      </c>
      <c r="L157" s="204" t="s">
        <v>37</v>
      </c>
    </row>
    <row r="158" spans="1:12" ht="15" customHeight="1">
      <c r="A158" s="98">
        <v>50</v>
      </c>
      <c r="B158" s="144"/>
      <c r="C158" s="145"/>
      <c r="D158" s="146"/>
      <c r="E158" s="146"/>
      <c r="F158" s="146"/>
      <c r="G158" s="147"/>
      <c r="H158" s="109"/>
      <c r="I158" s="101">
        <f t="shared" si="6"/>
        <v>0</v>
      </c>
      <c r="J158" s="193">
        <f>IF(COUNTIF($I$10:$I158,I158)&gt;1,"",I158)</f>
      </c>
      <c r="K158" s="190" t="s">
        <v>128</v>
      </c>
      <c r="L158" s="204" t="s">
        <v>37</v>
      </c>
    </row>
    <row r="159" spans="1:12" ht="15" customHeight="1">
      <c r="A159" s="98"/>
      <c r="B159" s="333" t="s">
        <v>49</v>
      </c>
      <c r="C159" s="333"/>
      <c r="D159" s="108" t="str">
        <f>$B$165</f>
        <v>PUPILLES 1</v>
      </c>
      <c r="E159" s="108" t="str">
        <f>$B$216</f>
        <v>PUPILLES 2</v>
      </c>
      <c r="I159" s="101">
        <f aca="true" t="shared" si="7" ref="I159:I231">+F159</f>
        <v>0</v>
      </c>
      <c r="J159" s="193">
        <f>IF(COUNTIF($I$10:$I159,I159)&gt;1,"",I159)</f>
      </c>
      <c r="K159" s="190" t="s">
        <v>128</v>
      </c>
      <c r="L159" s="204" t="s">
        <v>37</v>
      </c>
    </row>
    <row r="160" spans="1:12" ht="15" customHeight="1">
      <c r="A160" s="98"/>
      <c r="B160" s="333" t="s">
        <v>48</v>
      </c>
      <c r="C160" s="333"/>
      <c r="D160" s="99">
        <f>COUNTIF($D166:$D215,"&gt;""")</f>
        <v>0</v>
      </c>
      <c r="E160" s="99">
        <f>COUNTIF($D217:$D256,"&gt;""")</f>
        <v>0</v>
      </c>
      <c r="I160" s="101">
        <f t="shared" si="7"/>
        <v>0</v>
      </c>
      <c r="J160" s="193">
        <f>IF(COUNTIF($I$10:$I160,I160)&gt;1,"",I160)</f>
      </c>
      <c r="K160" s="190" t="s">
        <v>128</v>
      </c>
      <c r="L160" s="204" t="s">
        <v>37</v>
      </c>
    </row>
    <row r="161" spans="1:12" ht="15" customHeight="1">
      <c r="A161" s="98"/>
      <c r="B161" s="333" t="s">
        <v>50</v>
      </c>
      <c r="C161" s="333"/>
      <c r="D161" s="99">
        <f>COUNTIF($C166:$C215,"X")+COUNTIF($C166:$C215,"AB")</f>
        <v>0</v>
      </c>
      <c r="E161" s="99">
        <f>COUNTIF($C217:$C256,"X")+COUNTIF($C217:$C256,"AB")</f>
        <v>0</v>
      </c>
      <c r="I161" s="101">
        <f t="shared" si="7"/>
        <v>0</v>
      </c>
      <c r="J161" s="193">
        <f>IF(COUNTIF($I$10:$I161,I161)&gt;1,"",I161)</f>
      </c>
      <c r="K161" s="190" t="s">
        <v>128</v>
      </c>
      <c r="L161" s="204" t="s">
        <v>37</v>
      </c>
    </row>
    <row r="162" spans="1:12" s="105" customFormat="1" ht="31.5">
      <c r="A162" s="102"/>
      <c r="B162" s="103" t="s">
        <v>104</v>
      </c>
      <c r="C162" s="148"/>
      <c r="D162" s="149"/>
      <c r="E162" s="149"/>
      <c r="F162" s="149"/>
      <c r="G162" s="149"/>
      <c r="I162" s="101">
        <f t="shared" si="7"/>
        <v>0</v>
      </c>
      <c r="J162" s="193">
        <f>IF(COUNTIF($I$10:$I162,I162)&gt;1,"",I162)</f>
      </c>
      <c r="K162" s="190" t="s">
        <v>128</v>
      </c>
      <c r="L162" s="204" t="s">
        <v>37</v>
      </c>
    </row>
    <row r="163" spans="1:12" ht="15" customHeight="1">
      <c r="A163" s="98"/>
      <c r="B163" s="332" t="s">
        <v>36</v>
      </c>
      <c r="C163" s="336" t="s">
        <v>122</v>
      </c>
      <c r="D163" s="332" t="s">
        <v>13</v>
      </c>
      <c r="E163" s="332" t="s">
        <v>22</v>
      </c>
      <c r="F163" s="332" t="s">
        <v>23</v>
      </c>
      <c r="G163" s="332" t="s">
        <v>123</v>
      </c>
      <c r="J163" s="193">
        <f>IF(COUNTIF($I$10:$I163,I163)&gt;1,"",I163)</f>
      </c>
      <c r="K163" s="190" t="s">
        <v>128</v>
      </c>
      <c r="L163" s="204" t="s">
        <v>37</v>
      </c>
    </row>
    <row r="164" spans="1:12" ht="15" customHeight="1">
      <c r="A164" s="98"/>
      <c r="B164" s="332"/>
      <c r="C164" s="336"/>
      <c r="D164" s="332"/>
      <c r="E164" s="332"/>
      <c r="F164" s="332"/>
      <c r="G164" s="332"/>
      <c r="I164" s="101">
        <f t="shared" si="7"/>
        <v>0</v>
      </c>
      <c r="J164" s="193">
        <f>IF(COUNTIF($I$10:$I164,I164)&gt;1,"",I164)</f>
      </c>
      <c r="K164" s="190" t="s">
        <v>128</v>
      </c>
      <c r="L164" s="204" t="s">
        <v>37</v>
      </c>
    </row>
    <row r="165" spans="1:12" ht="15" customHeight="1">
      <c r="A165" s="98"/>
      <c r="B165" s="331" t="s">
        <v>75</v>
      </c>
      <c r="C165" s="331"/>
      <c r="D165" s="331"/>
      <c r="E165" s="331"/>
      <c r="F165" s="331"/>
      <c r="G165" s="331"/>
      <c r="I165" s="101">
        <f t="shared" si="7"/>
        <v>0</v>
      </c>
      <c r="J165" s="193">
        <f>IF(COUNTIF($I$10:$I165,I165)&gt;1,"",I165)</f>
      </c>
      <c r="K165" s="190" t="s">
        <v>128</v>
      </c>
      <c r="L165" s="204" t="s">
        <v>37</v>
      </c>
    </row>
    <row r="166" spans="1:12" ht="15" customHeight="1">
      <c r="A166" s="98">
        <v>1</v>
      </c>
      <c r="B166" s="240"/>
      <c r="C166" s="249"/>
      <c r="D166" s="241"/>
      <c r="E166" s="241"/>
      <c r="F166" s="247"/>
      <c r="G166" s="241"/>
      <c r="H166" s="109" t="str">
        <f>IF(COUNTIF($B$166:$B$185,B166)&gt;1,"X"," ")</f>
        <v> </v>
      </c>
      <c r="I166" s="101">
        <f t="shared" si="7"/>
        <v>0</v>
      </c>
      <c r="J166" s="193">
        <f>IF(COUNTIF($I$10:$I166,I166)&gt;1,"",I166)</f>
      </c>
      <c r="K166" s="190" t="s">
        <v>128</v>
      </c>
      <c r="L166" s="204" t="s">
        <v>37</v>
      </c>
    </row>
    <row r="167" spans="1:12" ht="15" customHeight="1">
      <c r="A167" s="98">
        <v>2</v>
      </c>
      <c r="B167" s="240"/>
      <c r="C167" s="249"/>
      <c r="D167" s="240"/>
      <c r="E167" s="240"/>
      <c r="F167" s="240"/>
      <c r="G167" s="239"/>
      <c r="H167" s="109" t="str">
        <f aca="true" t="shared" si="8" ref="H167:H185">IF(COUNTIF($B$166:$B$185,B167)&gt;1,"X"," ")</f>
        <v> </v>
      </c>
      <c r="I167" s="101">
        <f t="shared" si="7"/>
        <v>0</v>
      </c>
      <c r="J167" s="193">
        <f>IF(COUNTIF($I$10:$I167,I167)&gt;1,"",I167)</f>
      </c>
      <c r="K167" s="190" t="s">
        <v>128</v>
      </c>
      <c r="L167" s="204" t="s">
        <v>37</v>
      </c>
    </row>
    <row r="168" spans="1:12" ht="15" customHeight="1">
      <c r="A168" s="98">
        <v>3</v>
      </c>
      <c r="B168" s="240"/>
      <c r="C168" s="249"/>
      <c r="D168" s="241"/>
      <c r="E168" s="241"/>
      <c r="F168" s="241"/>
      <c r="G168" s="242"/>
      <c r="H168" s="109" t="str">
        <f t="shared" si="8"/>
        <v> </v>
      </c>
      <c r="I168" s="101">
        <f t="shared" si="7"/>
        <v>0</v>
      </c>
      <c r="J168" s="193">
        <f>IF(COUNTIF($I$10:$I168,I168)&gt;1,"",I168)</f>
      </c>
      <c r="K168" s="190" t="s">
        <v>128</v>
      </c>
      <c r="L168" s="204" t="s">
        <v>37</v>
      </c>
    </row>
    <row r="169" spans="1:12" ht="15" customHeight="1">
      <c r="A169" s="98">
        <v>4</v>
      </c>
      <c r="B169" s="240"/>
      <c r="C169" s="249"/>
      <c r="D169" s="241"/>
      <c r="E169" s="241"/>
      <c r="F169" s="241"/>
      <c r="G169" s="242"/>
      <c r="H169" s="109" t="str">
        <f t="shared" si="8"/>
        <v> </v>
      </c>
      <c r="I169" s="101">
        <f t="shared" si="7"/>
        <v>0</v>
      </c>
      <c r="J169" s="193">
        <f>IF(COUNTIF($I$10:$I169,I169)&gt;1,"",I169)</f>
      </c>
      <c r="K169" s="190" t="s">
        <v>128</v>
      </c>
      <c r="L169" s="204" t="s">
        <v>37</v>
      </c>
    </row>
    <row r="170" spans="1:12" ht="15" customHeight="1">
      <c r="A170" s="98">
        <v>5</v>
      </c>
      <c r="B170" s="240"/>
      <c r="C170" s="249"/>
      <c r="D170" s="241"/>
      <c r="E170" s="241"/>
      <c r="F170" s="241"/>
      <c r="G170" s="242"/>
      <c r="H170" s="109" t="str">
        <f t="shared" si="8"/>
        <v> </v>
      </c>
      <c r="I170" s="101">
        <f t="shared" si="7"/>
        <v>0</v>
      </c>
      <c r="J170" s="193">
        <f>IF(COUNTIF($I$10:$I170,I170)&gt;1,"",I170)</f>
      </c>
      <c r="K170" s="190" t="s">
        <v>128</v>
      </c>
      <c r="L170" s="204" t="s">
        <v>37</v>
      </c>
    </row>
    <row r="171" spans="1:12" ht="15" customHeight="1">
      <c r="A171" s="98">
        <v>6</v>
      </c>
      <c r="B171" s="240"/>
      <c r="C171" s="249"/>
      <c r="D171" s="241"/>
      <c r="E171" s="241"/>
      <c r="F171" s="241"/>
      <c r="G171" s="242"/>
      <c r="H171" s="109" t="str">
        <f t="shared" si="8"/>
        <v> </v>
      </c>
      <c r="I171" s="101">
        <f t="shared" si="7"/>
        <v>0</v>
      </c>
      <c r="J171" s="193">
        <f>IF(COUNTIF($I$10:$I171,I171)&gt;1,"",I171)</f>
      </c>
      <c r="K171" s="190" t="s">
        <v>128</v>
      </c>
      <c r="L171" s="204" t="s">
        <v>37</v>
      </c>
    </row>
    <row r="172" spans="1:12" ht="15" customHeight="1">
      <c r="A172" s="98">
        <v>7</v>
      </c>
      <c r="B172" s="240"/>
      <c r="C172" s="249"/>
      <c r="D172" s="241"/>
      <c r="E172" s="241"/>
      <c r="F172" s="241"/>
      <c r="G172" s="241"/>
      <c r="H172" s="109" t="str">
        <f t="shared" si="8"/>
        <v> </v>
      </c>
      <c r="I172" s="101">
        <f t="shared" si="7"/>
        <v>0</v>
      </c>
      <c r="J172" s="193">
        <f>IF(COUNTIF($I$10:$I172,I172)&gt;1,"",I172)</f>
      </c>
      <c r="K172" s="190" t="s">
        <v>128</v>
      </c>
      <c r="L172" s="204" t="s">
        <v>37</v>
      </c>
    </row>
    <row r="173" spans="1:12" ht="15" customHeight="1">
      <c r="A173" s="98">
        <v>8</v>
      </c>
      <c r="B173" s="240"/>
      <c r="C173" s="249"/>
      <c r="D173" s="241"/>
      <c r="E173" s="241"/>
      <c r="F173" s="241"/>
      <c r="G173" s="241"/>
      <c r="H173" s="109" t="str">
        <f t="shared" si="8"/>
        <v> </v>
      </c>
      <c r="I173" s="101">
        <f t="shared" si="7"/>
        <v>0</v>
      </c>
      <c r="J173" s="193">
        <f>IF(COUNTIF($I$10:$I173,I173)&gt;1,"",I173)</f>
      </c>
      <c r="K173" s="190" t="s">
        <v>128</v>
      </c>
      <c r="L173" s="204" t="s">
        <v>37</v>
      </c>
    </row>
    <row r="174" spans="1:12" ht="15" customHeight="1">
      <c r="A174" s="98">
        <v>9</v>
      </c>
      <c r="B174" s="240"/>
      <c r="C174" s="249"/>
      <c r="D174" s="236"/>
      <c r="E174" s="236"/>
      <c r="F174" s="236"/>
      <c r="G174" s="246"/>
      <c r="H174" s="109" t="str">
        <f>IF(COUNTIF($B$166:$B$185,B174)&gt;1,"X"," ")</f>
        <v> </v>
      </c>
      <c r="I174" s="101">
        <f t="shared" si="7"/>
        <v>0</v>
      </c>
      <c r="J174" s="193">
        <f>IF(COUNTIF($I$10:$I174,I174)&gt;1,"",I174)</f>
      </c>
      <c r="K174" s="190" t="s">
        <v>128</v>
      </c>
      <c r="L174" s="204" t="s">
        <v>37</v>
      </c>
    </row>
    <row r="175" spans="1:12" ht="15" customHeight="1">
      <c r="A175" s="98">
        <v>10</v>
      </c>
      <c r="B175" s="240"/>
      <c r="C175" s="249"/>
      <c r="D175" s="236"/>
      <c r="E175" s="236"/>
      <c r="F175" s="236"/>
      <c r="G175" s="246"/>
      <c r="H175" s="109" t="str">
        <f t="shared" si="8"/>
        <v> </v>
      </c>
      <c r="I175" s="101">
        <f t="shared" si="7"/>
        <v>0</v>
      </c>
      <c r="J175" s="193">
        <f>IF(COUNTIF($I$10:$I175,I175)&gt;1,"",I175)</f>
      </c>
      <c r="K175" s="190" t="s">
        <v>128</v>
      </c>
      <c r="L175" s="204" t="s">
        <v>37</v>
      </c>
    </row>
    <row r="176" spans="1:12" ht="15" customHeight="1">
      <c r="A176" s="98">
        <v>11</v>
      </c>
      <c r="B176" s="240"/>
      <c r="C176" s="249"/>
      <c r="D176" s="236"/>
      <c r="E176" s="236"/>
      <c r="F176" s="236"/>
      <c r="G176" s="246"/>
      <c r="H176" s="109" t="str">
        <f t="shared" si="8"/>
        <v> </v>
      </c>
      <c r="I176" s="101">
        <f t="shared" si="7"/>
        <v>0</v>
      </c>
      <c r="J176" s="193">
        <f>IF(COUNTIF($I$10:$I176,I176)&gt;1,"",I176)</f>
      </c>
      <c r="K176" s="190" t="s">
        <v>128</v>
      </c>
      <c r="L176" s="204" t="s">
        <v>37</v>
      </c>
    </row>
    <row r="177" spans="1:12" ht="15" customHeight="1">
      <c r="A177" s="98">
        <v>12</v>
      </c>
      <c r="B177" s="240"/>
      <c r="C177" s="249"/>
      <c r="D177" s="236"/>
      <c r="E177" s="236"/>
      <c r="F177" s="236"/>
      <c r="G177" s="248"/>
      <c r="H177" s="109" t="str">
        <f t="shared" si="8"/>
        <v> </v>
      </c>
      <c r="I177" s="101">
        <f t="shared" si="7"/>
        <v>0</v>
      </c>
      <c r="J177" s="193">
        <f>IF(COUNTIF($I$10:$I177,I177)&gt;1,"",I177)</f>
      </c>
      <c r="K177" s="190" t="s">
        <v>128</v>
      </c>
      <c r="L177" s="204" t="s">
        <v>37</v>
      </c>
    </row>
    <row r="178" spans="1:12" ht="15" customHeight="1">
      <c r="A178" s="98">
        <v>13</v>
      </c>
      <c r="B178" s="240"/>
      <c r="C178" s="249"/>
      <c r="D178" s="245"/>
      <c r="E178" s="245"/>
      <c r="F178" s="245"/>
      <c r="G178" s="248"/>
      <c r="H178" s="109" t="str">
        <f t="shared" si="8"/>
        <v> </v>
      </c>
      <c r="I178" s="101">
        <f t="shared" si="7"/>
        <v>0</v>
      </c>
      <c r="J178" s="193">
        <f>IF(COUNTIF($I$10:$I178,I178)&gt;1,"",I178)</f>
      </c>
      <c r="K178" s="190" t="s">
        <v>128</v>
      </c>
      <c r="L178" s="204" t="s">
        <v>37</v>
      </c>
    </row>
    <row r="179" spans="1:12" ht="15" customHeight="1">
      <c r="A179" s="98">
        <v>14</v>
      </c>
      <c r="B179" s="240"/>
      <c r="C179" s="249"/>
      <c r="D179" s="236"/>
      <c r="E179" s="236"/>
      <c r="F179" s="236"/>
      <c r="G179" s="236"/>
      <c r="H179" s="109" t="str">
        <f t="shared" si="8"/>
        <v> </v>
      </c>
      <c r="I179" s="101">
        <f t="shared" si="7"/>
        <v>0</v>
      </c>
      <c r="J179" s="193">
        <f>IF(COUNTIF($I$10:$I179,I179)&gt;1,"",I179)</f>
      </c>
      <c r="K179" s="190" t="s">
        <v>128</v>
      </c>
      <c r="L179" s="204" t="s">
        <v>37</v>
      </c>
    </row>
    <row r="180" spans="1:12" ht="15" customHeight="1">
      <c r="A180" s="98">
        <v>15</v>
      </c>
      <c r="B180" s="240"/>
      <c r="C180" s="249"/>
      <c r="D180" s="236"/>
      <c r="E180" s="236"/>
      <c r="F180" s="236"/>
      <c r="G180" s="236"/>
      <c r="H180" s="109" t="str">
        <f t="shared" si="8"/>
        <v> </v>
      </c>
      <c r="I180" s="101">
        <f t="shared" si="7"/>
        <v>0</v>
      </c>
      <c r="J180" s="193">
        <f>IF(COUNTIF($I$10:$I180,I180)&gt;1,"",I180)</f>
      </c>
      <c r="K180" s="190" t="s">
        <v>128</v>
      </c>
      <c r="L180" s="204" t="s">
        <v>37</v>
      </c>
    </row>
    <row r="181" spans="1:12" ht="15" customHeight="1">
      <c r="A181" s="98">
        <v>16</v>
      </c>
      <c r="B181" s="240"/>
      <c r="C181" s="249"/>
      <c r="D181" s="236"/>
      <c r="E181" s="236"/>
      <c r="F181" s="236"/>
      <c r="G181" s="236"/>
      <c r="H181" s="109" t="str">
        <f t="shared" si="8"/>
        <v> </v>
      </c>
      <c r="I181" s="101">
        <f t="shared" si="7"/>
        <v>0</v>
      </c>
      <c r="J181" s="193">
        <f>IF(COUNTIF($I$10:$I181,I181)&gt;1,"",I181)</f>
      </c>
      <c r="K181" s="190" t="s">
        <v>128</v>
      </c>
      <c r="L181" s="204" t="s">
        <v>37</v>
      </c>
    </row>
    <row r="182" spans="1:12" ht="15" customHeight="1">
      <c r="A182" s="98">
        <v>17</v>
      </c>
      <c r="B182" s="240"/>
      <c r="C182" s="249"/>
      <c r="D182" s="236"/>
      <c r="E182" s="236"/>
      <c r="F182" s="236"/>
      <c r="G182" s="236"/>
      <c r="H182" s="109" t="str">
        <f t="shared" si="8"/>
        <v> </v>
      </c>
      <c r="I182" s="101">
        <f t="shared" si="7"/>
        <v>0</v>
      </c>
      <c r="J182" s="193">
        <f>IF(COUNTIF($I$10:$I182,I182)&gt;1,"",I182)</f>
      </c>
      <c r="K182" s="190" t="s">
        <v>128</v>
      </c>
      <c r="L182" s="204" t="s">
        <v>37</v>
      </c>
    </row>
    <row r="183" spans="1:12" ht="15" customHeight="1">
      <c r="A183" s="98">
        <v>18</v>
      </c>
      <c r="B183" s="240"/>
      <c r="C183" s="249"/>
      <c r="D183" s="236"/>
      <c r="E183" s="236"/>
      <c r="F183" s="236"/>
      <c r="G183" s="236"/>
      <c r="H183" s="109" t="str">
        <f t="shared" si="8"/>
        <v> </v>
      </c>
      <c r="I183" s="101">
        <f t="shared" si="7"/>
        <v>0</v>
      </c>
      <c r="J183" s="193">
        <f>IF(COUNTIF($I$10:$I183,I183)&gt;1,"",I183)</f>
      </c>
      <c r="K183" s="190" t="s">
        <v>128</v>
      </c>
      <c r="L183" s="204" t="s">
        <v>37</v>
      </c>
    </row>
    <row r="184" spans="1:12" ht="15" customHeight="1">
      <c r="A184" s="98">
        <v>19</v>
      </c>
      <c r="B184" s="238"/>
      <c r="C184" s="141"/>
      <c r="D184" s="236"/>
      <c r="E184" s="236"/>
      <c r="F184" s="236"/>
      <c r="G184" s="236"/>
      <c r="H184" s="109" t="str">
        <f t="shared" si="8"/>
        <v> </v>
      </c>
      <c r="I184" s="101">
        <f t="shared" si="7"/>
        <v>0</v>
      </c>
      <c r="J184" s="193">
        <f>IF(COUNTIF($I$10:$I184,I184)&gt;1,"",I184)</f>
      </c>
      <c r="K184" s="190" t="s">
        <v>128</v>
      </c>
      <c r="L184" s="204" t="s">
        <v>37</v>
      </c>
    </row>
    <row r="185" spans="1:12" ht="15" customHeight="1">
      <c r="A185" s="98">
        <v>20</v>
      </c>
      <c r="B185" s="238"/>
      <c r="C185" s="141"/>
      <c r="D185" s="236"/>
      <c r="E185" s="236"/>
      <c r="F185" s="236"/>
      <c r="G185" s="236"/>
      <c r="H185" s="109" t="str">
        <f t="shared" si="8"/>
        <v> </v>
      </c>
      <c r="I185" s="101">
        <f t="shared" si="7"/>
        <v>0</v>
      </c>
      <c r="J185" s="193">
        <f>IF(COUNTIF($I$10:$I185,I185)&gt;1,"",I185)</f>
      </c>
      <c r="K185" s="190" t="s">
        <v>128</v>
      </c>
      <c r="L185" s="204" t="s">
        <v>37</v>
      </c>
    </row>
    <row r="186" spans="1:12" ht="15" customHeight="1">
      <c r="A186" s="98">
        <v>21</v>
      </c>
      <c r="B186" s="238"/>
      <c r="C186" s="141"/>
      <c r="D186" s="236"/>
      <c r="E186" s="236"/>
      <c r="F186" s="236"/>
      <c r="G186" s="236"/>
      <c r="H186" s="109"/>
      <c r="I186" s="101">
        <f t="shared" si="7"/>
        <v>0</v>
      </c>
      <c r="J186" s="193">
        <f>IF(COUNTIF($I$10:$I186,I186)&gt;1,"",I186)</f>
      </c>
      <c r="K186" s="190" t="s">
        <v>128</v>
      </c>
      <c r="L186" s="204" t="s">
        <v>37</v>
      </c>
    </row>
    <row r="187" spans="1:12" ht="15" customHeight="1">
      <c r="A187" s="98">
        <v>22</v>
      </c>
      <c r="B187" s="238"/>
      <c r="C187" s="141"/>
      <c r="D187" s="218"/>
      <c r="E187" s="218"/>
      <c r="F187" s="218"/>
      <c r="G187" s="255"/>
      <c r="H187" s="109"/>
      <c r="I187" s="101">
        <f t="shared" si="7"/>
        <v>0</v>
      </c>
      <c r="J187" s="193">
        <f>IF(COUNTIF($I$10:$I187,I187)&gt;1,"",I187)</f>
      </c>
      <c r="K187" s="190" t="s">
        <v>128</v>
      </c>
      <c r="L187" s="204" t="s">
        <v>37</v>
      </c>
    </row>
    <row r="188" spans="1:12" ht="15" customHeight="1">
      <c r="A188" s="98">
        <v>23</v>
      </c>
      <c r="B188" s="225"/>
      <c r="C188" s="206"/>
      <c r="D188" s="224"/>
      <c r="E188" s="224"/>
      <c r="F188" s="224"/>
      <c r="G188" s="140"/>
      <c r="H188" s="109"/>
      <c r="I188" s="101">
        <f t="shared" si="7"/>
        <v>0</v>
      </c>
      <c r="J188" s="193">
        <f>IF(COUNTIF($I$10:$I188,I188)&gt;1,"",I188)</f>
      </c>
      <c r="K188" s="190" t="s">
        <v>128</v>
      </c>
      <c r="L188" s="204" t="s">
        <v>37</v>
      </c>
    </row>
    <row r="189" spans="1:12" ht="15" customHeight="1">
      <c r="A189" s="98">
        <v>24</v>
      </c>
      <c r="B189" s="157"/>
      <c r="C189" s="206"/>
      <c r="D189" s="224"/>
      <c r="E189" s="224"/>
      <c r="F189" s="224"/>
      <c r="G189" s="140"/>
      <c r="H189" s="109"/>
      <c r="I189" s="101">
        <f t="shared" si="7"/>
        <v>0</v>
      </c>
      <c r="J189" s="193">
        <f>IF(COUNTIF($I$10:$I189,I189)&gt;1,"",I189)</f>
      </c>
      <c r="K189" s="190" t="s">
        <v>128</v>
      </c>
      <c r="L189" s="204" t="s">
        <v>37</v>
      </c>
    </row>
    <row r="190" spans="1:12" ht="15" customHeight="1">
      <c r="A190" s="98">
        <v>25</v>
      </c>
      <c r="B190" s="172"/>
      <c r="C190" s="141"/>
      <c r="D190" s="217"/>
      <c r="E190" s="217"/>
      <c r="F190" s="217"/>
      <c r="G190" s="140"/>
      <c r="H190" s="109"/>
      <c r="I190" s="101">
        <f t="shared" si="7"/>
        <v>0</v>
      </c>
      <c r="J190" s="193">
        <f>IF(COUNTIF($I$10:$I190,I190)&gt;1,"",I190)</f>
      </c>
      <c r="K190" s="190" t="s">
        <v>128</v>
      </c>
      <c r="L190" s="204" t="s">
        <v>37</v>
      </c>
    </row>
    <row r="191" spans="1:12" ht="15" customHeight="1">
      <c r="A191" s="98">
        <v>26</v>
      </c>
      <c r="B191" s="172"/>
      <c r="C191" s="141"/>
      <c r="D191" s="217"/>
      <c r="E191" s="217"/>
      <c r="F191" s="217"/>
      <c r="G191" s="140"/>
      <c r="H191" s="109"/>
      <c r="I191" s="101">
        <f t="shared" si="7"/>
        <v>0</v>
      </c>
      <c r="J191" s="193">
        <f>IF(COUNTIF($I$10:$I191,I191)&gt;1,"",I191)</f>
      </c>
      <c r="K191" s="190" t="s">
        <v>128</v>
      </c>
      <c r="L191" s="204" t="s">
        <v>37</v>
      </c>
    </row>
    <row r="192" spans="1:12" ht="15" customHeight="1">
      <c r="A192" s="98">
        <v>27</v>
      </c>
      <c r="B192" s="172"/>
      <c r="C192" s="141"/>
      <c r="D192" s="217"/>
      <c r="E192" s="217"/>
      <c r="F192" s="217"/>
      <c r="G192" s="140"/>
      <c r="H192" s="109"/>
      <c r="I192" s="101">
        <f t="shared" si="7"/>
        <v>0</v>
      </c>
      <c r="J192" s="193">
        <f>IF(COUNTIF($I$10:$I192,I192)&gt;1,"",I192)</f>
      </c>
      <c r="K192" s="190" t="s">
        <v>128</v>
      </c>
      <c r="L192" s="204" t="s">
        <v>37</v>
      </c>
    </row>
    <row r="193" spans="1:12" ht="15" customHeight="1">
      <c r="A193" s="98">
        <v>28</v>
      </c>
      <c r="B193" s="172"/>
      <c r="C193" s="141"/>
      <c r="D193" s="217"/>
      <c r="E193" s="217"/>
      <c r="F193" s="217"/>
      <c r="G193" s="140"/>
      <c r="H193" s="109"/>
      <c r="I193" s="101">
        <f t="shared" si="7"/>
        <v>0</v>
      </c>
      <c r="J193" s="193">
        <f>IF(COUNTIF($I$10:$I193,I193)&gt;1,"",I193)</f>
      </c>
      <c r="K193" s="190" t="s">
        <v>128</v>
      </c>
      <c r="L193" s="204" t="s">
        <v>37</v>
      </c>
    </row>
    <row r="194" spans="1:12" ht="15" customHeight="1">
      <c r="A194" s="98">
        <v>29</v>
      </c>
      <c r="B194" s="172"/>
      <c r="C194" s="141"/>
      <c r="D194" s="217"/>
      <c r="E194" s="217"/>
      <c r="F194" s="217"/>
      <c r="G194" s="140"/>
      <c r="H194" s="109"/>
      <c r="I194" s="101">
        <f t="shared" si="7"/>
        <v>0</v>
      </c>
      <c r="J194" s="193">
        <f>IF(COUNTIF($I$10:$I194,I194)&gt;1,"",I194)</f>
      </c>
      <c r="K194" s="190" t="s">
        <v>128</v>
      </c>
      <c r="L194" s="204" t="s">
        <v>37</v>
      </c>
    </row>
    <row r="195" spans="1:12" ht="15" customHeight="1">
      <c r="A195" s="98">
        <v>30</v>
      </c>
      <c r="B195" s="172"/>
      <c r="C195" s="141"/>
      <c r="D195" s="217"/>
      <c r="E195" s="217"/>
      <c r="F195" s="217"/>
      <c r="G195" s="140"/>
      <c r="H195" s="109"/>
      <c r="I195" s="101">
        <f t="shared" si="7"/>
        <v>0</v>
      </c>
      <c r="J195" s="193">
        <f>IF(COUNTIF($I$10:$I195,I195)&gt;1,"",I195)</f>
      </c>
      <c r="K195" s="190" t="s">
        <v>128</v>
      </c>
      <c r="L195" s="204" t="s">
        <v>37</v>
      </c>
    </row>
    <row r="196" spans="1:12" ht="15" customHeight="1">
      <c r="A196" s="98">
        <v>31</v>
      </c>
      <c r="B196" s="172"/>
      <c r="C196" s="141"/>
      <c r="D196" s="217"/>
      <c r="E196" s="217"/>
      <c r="F196" s="217"/>
      <c r="G196" s="140"/>
      <c r="H196" s="109"/>
      <c r="I196" s="101">
        <f t="shared" si="7"/>
        <v>0</v>
      </c>
      <c r="J196" s="193">
        <f>IF(COUNTIF($I$10:$I196,I196)&gt;1,"",I196)</f>
      </c>
      <c r="K196" s="190" t="s">
        <v>128</v>
      </c>
      <c r="L196" s="204" t="s">
        <v>37</v>
      </c>
    </row>
    <row r="197" spans="1:12" ht="15" customHeight="1">
      <c r="A197" s="98">
        <v>32</v>
      </c>
      <c r="B197" s="144"/>
      <c r="C197" s="145"/>
      <c r="D197" s="146"/>
      <c r="E197" s="146"/>
      <c r="F197" s="146"/>
      <c r="G197" s="147"/>
      <c r="H197" s="109"/>
      <c r="I197" s="101">
        <f t="shared" si="7"/>
        <v>0</v>
      </c>
      <c r="J197" s="193">
        <f>IF(COUNTIF($I$10:$I197,I197)&gt;1,"",I197)</f>
      </c>
      <c r="K197" s="190" t="s">
        <v>128</v>
      </c>
      <c r="L197" s="204" t="s">
        <v>37</v>
      </c>
    </row>
    <row r="198" spans="1:12" ht="15" customHeight="1">
      <c r="A198" s="98">
        <v>33</v>
      </c>
      <c r="B198" s="144"/>
      <c r="C198" s="145"/>
      <c r="D198" s="146"/>
      <c r="E198" s="146"/>
      <c r="F198" s="146"/>
      <c r="G198" s="147"/>
      <c r="H198" s="109"/>
      <c r="I198" s="101">
        <f t="shared" si="7"/>
        <v>0</v>
      </c>
      <c r="J198" s="193">
        <f>IF(COUNTIF($I$10:$I198,I198)&gt;1,"",I198)</f>
      </c>
      <c r="K198" s="190" t="s">
        <v>128</v>
      </c>
      <c r="L198" s="204" t="s">
        <v>37</v>
      </c>
    </row>
    <row r="199" spans="1:12" ht="15" customHeight="1">
      <c r="A199" s="98">
        <v>34</v>
      </c>
      <c r="B199" s="144"/>
      <c r="C199" s="145"/>
      <c r="D199" s="146"/>
      <c r="E199" s="146"/>
      <c r="F199" s="146"/>
      <c r="G199" s="147"/>
      <c r="H199" s="109"/>
      <c r="I199" s="101">
        <f t="shared" si="7"/>
        <v>0</v>
      </c>
      <c r="J199" s="193">
        <f>IF(COUNTIF($I$10:$I199,I199)&gt;1,"",I199)</f>
      </c>
      <c r="K199" s="190" t="s">
        <v>128</v>
      </c>
      <c r="L199" s="204" t="s">
        <v>37</v>
      </c>
    </row>
    <row r="200" spans="1:12" ht="15" customHeight="1">
      <c r="A200" s="98">
        <v>35</v>
      </c>
      <c r="B200" s="144"/>
      <c r="C200" s="145"/>
      <c r="D200" s="146"/>
      <c r="E200" s="146"/>
      <c r="F200" s="146"/>
      <c r="G200" s="147"/>
      <c r="H200" s="109"/>
      <c r="I200" s="101">
        <f t="shared" si="7"/>
        <v>0</v>
      </c>
      <c r="J200" s="193">
        <f>IF(COUNTIF($I$10:$I200,I200)&gt;1,"",I200)</f>
      </c>
      <c r="K200" s="190" t="s">
        <v>128</v>
      </c>
      <c r="L200" s="204" t="s">
        <v>37</v>
      </c>
    </row>
    <row r="201" spans="1:12" ht="15" customHeight="1">
      <c r="A201" s="98">
        <v>36</v>
      </c>
      <c r="B201" s="144"/>
      <c r="C201" s="145"/>
      <c r="D201" s="146"/>
      <c r="E201" s="146"/>
      <c r="F201" s="146"/>
      <c r="G201" s="147"/>
      <c r="H201" s="109"/>
      <c r="I201" s="101">
        <f t="shared" si="7"/>
        <v>0</v>
      </c>
      <c r="J201" s="193">
        <f>IF(COUNTIF($I$10:$I201,I201)&gt;1,"",I201)</f>
      </c>
      <c r="K201" s="190" t="s">
        <v>128</v>
      </c>
      <c r="L201" s="204" t="s">
        <v>37</v>
      </c>
    </row>
    <row r="202" spans="1:12" ht="15" customHeight="1">
      <c r="A202" s="98">
        <v>37</v>
      </c>
      <c r="B202" s="144"/>
      <c r="C202" s="145"/>
      <c r="D202" s="146"/>
      <c r="E202" s="146"/>
      <c r="F202" s="146"/>
      <c r="G202" s="147"/>
      <c r="H202" s="109"/>
      <c r="I202" s="101">
        <f t="shared" si="7"/>
        <v>0</v>
      </c>
      <c r="J202" s="193">
        <f>IF(COUNTIF($I$10:$I202,I202)&gt;1,"",I202)</f>
      </c>
      <c r="K202" s="190" t="s">
        <v>128</v>
      </c>
      <c r="L202" s="204" t="s">
        <v>37</v>
      </c>
    </row>
    <row r="203" spans="1:12" ht="15" customHeight="1">
      <c r="A203" s="98">
        <v>38</v>
      </c>
      <c r="B203" s="144"/>
      <c r="C203" s="145"/>
      <c r="D203" s="146"/>
      <c r="E203" s="146"/>
      <c r="F203" s="146"/>
      <c r="G203" s="147"/>
      <c r="H203" s="109"/>
      <c r="I203" s="101">
        <f t="shared" si="7"/>
        <v>0</v>
      </c>
      <c r="J203" s="193">
        <f>IF(COUNTIF($I$10:$I203,I203)&gt;1,"",I203)</f>
      </c>
      <c r="K203" s="190" t="s">
        <v>128</v>
      </c>
      <c r="L203" s="204" t="s">
        <v>37</v>
      </c>
    </row>
    <row r="204" spans="1:12" ht="15" customHeight="1">
      <c r="A204" s="98">
        <v>39</v>
      </c>
      <c r="B204" s="144"/>
      <c r="C204" s="145"/>
      <c r="D204" s="146"/>
      <c r="E204" s="146"/>
      <c r="F204" s="146"/>
      <c r="G204" s="147"/>
      <c r="H204" s="109"/>
      <c r="I204" s="101">
        <f t="shared" si="7"/>
        <v>0</v>
      </c>
      <c r="J204" s="193">
        <f>IF(COUNTIF($I$10:$I204,I204)&gt;1,"",I204)</f>
      </c>
      <c r="K204" s="190" t="s">
        <v>128</v>
      </c>
      <c r="L204" s="204" t="s">
        <v>37</v>
      </c>
    </row>
    <row r="205" spans="1:12" ht="15" customHeight="1">
      <c r="A205" s="98">
        <v>40</v>
      </c>
      <c r="B205" s="144"/>
      <c r="C205" s="145"/>
      <c r="D205" s="146"/>
      <c r="E205" s="146"/>
      <c r="F205" s="146"/>
      <c r="G205" s="147"/>
      <c r="H205" s="109"/>
      <c r="I205" s="101">
        <f t="shared" si="7"/>
        <v>0</v>
      </c>
      <c r="J205" s="193">
        <f>IF(COUNTIF($I$10:$I205,I205)&gt;1,"",I205)</f>
      </c>
      <c r="K205" s="190" t="s">
        <v>128</v>
      </c>
      <c r="L205" s="204" t="s">
        <v>37</v>
      </c>
    </row>
    <row r="206" spans="1:12" ht="15" customHeight="1">
      <c r="A206" s="98">
        <v>41</v>
      </c>
      <c r="B206" s="144"/>
      <c r="C206" s="145"/>
      <c r="D206" s="146"/>
      <c r="E206" s="146"/>
      <c r="F206" s="146"/>
      <c r="G206" s="147"/>
      <c r="H206" s="109"/>
      <c r="I206" s="101">
        <f aca="true" t="shared" si="9" ref="I206:I215">+F206</f>
        <v>0</v>
      </c>
      <c r="J206" s="193">
        <f>IF(COUNTIF($I$10:$I206,I206)&gt;1,"",I206)</f>
      </c>
      <c r="K206" s="190" t="s">
        <v>128</v>
      </c>
      <c r="L206" s="204" t="s">
        <v>37</v>
      </c>
    </row>
    <row r="207" spans="1:12" ht="15" customHeight="1">
      <c r="A207" s="98">
        <v>42</v>
      </c>
      <c r="B207" s="144"/>
      <c r="C207" s="145"/>
      <c r="D207" s="146"/>
      <c r="E207" s="146"/>
      <c r="F207" s="146"/>
      <c r="G207" s="147"/>
      <c r="H207" s="109"/>
      <c r="I207" s="101">
        <f t="shared" si="9"/>
        <v>0</v>
      </c>
      <c r="J207" s="193">
        <f>IF(COUNTIF($I$10:$I207,I207)&gt;1,"",I207)</f>
      </c>
      <c r="K207" s="190" t="s">
        <v>128</v>
      </c>
      <c r="L207" s="204" t="s">
        <v>37</v>
      </c>
    </row>
    <row r="208" spans="1:12" ht="15" customHeight="1">
      <c r="A208" s="98">
        <v>43</v>
      </c>
      <c r="B208" s="144"/>
      <c r="C208" s="145"/>
      <c r="D208" s="146"/>
      <c r="E208" s="146"/>
      <c r="F208" s="146"/>
      <c r="G208" s="147"/>
      <c r="H208" s="109"/>
      <c r="I208" s="101">
        <f t="shared" si="9"/>
        <v>0</v>
      </c>
      <c r="J208" s="193">
        <f>IF(COUNTIF($I$10:$I208,I208)&gt;1,"",I208)</f>
      </c>
      <c r="K208" s="190" t="s">
        <v>128</v>
      </c>
      <c r="L208" s="204" t="s">
        <v>37</v>
      </c>
    </row>
    <row r="209" spans="1:12" ht="15" customHeight="1">
      <c r="A209" s="98">
        <v>44</v>
      </c>
      <c r="B209" s="144"/>
      <c r="C209" s="145"/>
      <c r="D209" s="146"/>
      <c r="E209" s="146"/>
      <c r="F209" s="146"/>
      <c r="G209" s="147"/>
      <c r="H209" s="109"/>
      <c r="I209" s="101">
        <f t="shared" si="9"/>
        <v>0</v>
      </c>
      <c r="J209" s="193">
        <f>IF(COUNTIF($I$10:$I209,I209)&gt;1,"",I209)</f>
      </c>
      <c r="K209" s="190" t="s">
        <v>128</v>
      </c>
      <c r="L209" s="204" t="s">
        <v>37</v>
      </c>
    </row>
    <row r="210" spans="1:12" ht="15" customHeight="1">
      <c r="A210" s="98">
        <v>45</v>
      </c>
      <c r="B210" s="144"/>
      <c r="C210" s="145"/>
      <c r="D210" s="146"/>
      <c r="E210" s="146"/>
      <c r="F210" s="146"/>
      <c r="G210" s="147"/>
      <c r="H210" s="109"/>
      <c r="I210" s="101">
        <f t="shared" si="9"/>
        <v>0</v>
      </c>
      <c r="J210" s="193">
        <f>IF(COUNTIF($I$10:$I210,I210)&gt;1,"",I210)</f>
      </c>
      <c r="K210" s="190" t="s">
        <v>128</v>
      </c>
      <c r="L210" s="204" t="s">
        <v>37</v>
      </c>
    </row>
    <row r="211" spans="1:12" ht="15" customHeight="1">
      <c r="A211" s="98">
        <v>46</v>
      </c>
      <c r="B211" s="144"/>
      <c r="C211" s="145"/>
      <c r="D211" s="146"/>
      <c r="E211" s="146"/>
      <c r="F211" s="146"/>
      <c r="G211" s="147"/>
      <c r="H211" s="109"/>
      <c r="I211" s="101">
        <f t="shared" si="9"/>
        <v>0</v>
      </c>
      <c r="J211" s="193">
        <f>IF(COUNTIF($I$10:$I211,I211)&gt;1,"",I211)</f>
      </c>
      <c r="K211" s="190" t="s">
        <v>128</v>
      </c>
      <c r="L211" s="204" t="s">
        <v>37</v>
      </c>
    </row>
    <row r="212" spans="1:12" ht="15" customHeight="1">
      <c r="A212" s="98">
        <v>47</v>
      </c>
      <c r="B212" s="144"/>
      <c r="C212" s="145"/>
      <c r="D212" s="146"/>
      <c r="E212" s="146"/>
      <c r="F212" s="146"/>
      <c r="G212" s="147"/>
      <c r="H212" s="109"/>
      <c r="I212" s="101">
        <f t="shared" si="9"/>
        <v>0</v>
      </c>
      <c r="J212" s="193">
        <f>IF(COUNTIF($I$10:$I212,I212)&gt;1,"",I212)</f>
      </c>
      <c r="K212" s="190" t="s">
        <v>128</v>
      </c>
      <c r="L212" s="204" t="s">
        <v>37</v>
      </c>
    </row>
    <row r="213" spans="1:12" ht="15" customHeight="1">
      <c r="A213" s="98">
        <v>48</v>
      </c>
      <c r="B213" s="144"/>
      <c r="C213" s="145"/>
      <c r="D213" s="146"/>
      <c r="E213" s="146"/>
      <c r="F213" s="146"/>
      <c r="G213" s="147"/>
      <c r="H213" s="109"/>
      <c r="I213" s="101">
        <f t="shared" si="9"/>
        <v>0</v>
      </c>
      <c r="J213" s="193">
        <f>IF(COUNTIF($I$10:$I213,I213)&gt;1,"",I213)</f>
      </c>
      <c r="K213" s="190" t="s">
        <v>128</v>
      </c>
      <c r="L213" s="204" t="s">
        <v>37</v>
      </c>
    </row>
    <row r="214" spans="1:12" ht="15" customHeight="1">
      <c r="A214" s="98">
        <v>49</v>
      </c>
      <c r="B214" s="144"/>
      <c r="C214" s="145"/>
      <c r="D214" s="146"/>
      <c r="E214" s="146"/>
      <c r="F214" s="146"/>
      <c r="G214" s="147"/>
      <c r="H214" s="109"/>
      <c r="I214" s="101">
        <f t="shared" si="9"/>
        <v>0</v>
      </c>
      <c r="J214" s="193">
        <f>IF(COUNTIF($I$10:$I214,I214)&gt;1,"",I214)</f>
      </c>
      <c r="K214" s="190" t="s">
        <v>128</v>
      </c>
      <c r="L214" s="204" t="s">
        <v>37</v>
      </c>
    </row>
    <row r="215" spans="1:12" ht="15" customHeight="1">
      <c r="A215" s="98">
        <v>50</v>
      </c>
      <c r="B215" s="194"/>
      <c r="C215" s="195"/>
      <c r="D215" s="196"/>
      <c r="E215" s="196"/>
      <c r="F215" s="196"/>
      <c r="G215" s="140"/>
      <c r="H215" s="109"/>
      <c r="I215" s="101">
        <f t="shared" si="9"/>
        <v>0</v>
      </c>
      <c r="J215" s="193">
        <f>IF(COUNTIF($I$10:$I215,I215)&gt;1,"",I215)</f>
      </c>
      <c r="K215" s="190" t="s">
        <v>128</v>
      </c>
      <c r="L215" s="204" t="s">
        <v>37</v>
      </c>
    </row>
    <row r="216" spans="1:12" ht="15" customHeight="1">
      <c r="A216" s="98"/>
      <c r="B216" s="337" t="s">
        <v>76</v>
      </c>
      <c r="C216" s="338"/>
      <c r="D216" s="338"/>
      <c r="E216" s="338"/>
      <c r="F216" s="338"/>
      <c r="G216" s="339"/>
      <c r="I216" s="101">
        <f t="shared" si="7"/>
        <v>0</v>
      </c>
      <c r="J216" s="193">
        <f>IF(COUNTIF($I$10:$I216,I216)&gt;1,"",I216)</f>
      </c>
      <c r="K216" s="190" t="s">
        <v>128</v>
      </c>
      <c r="L216" s="204" t="s">
        <v>37</v>
      </c>
    </row>
    <row r="217" spans="1:12" ht="15" customHeight="1">
      <c r="A217" s="98">
        <v>1</v>
      </c>
      <c r="B217" s="240"/>
      <c r="C217" s="249"/>
      <c r="D217" s="241"/>
      <c r="E217" s="241"/>
      <c r="F217" s="247"/>
      <c r="G217" s="241"/>
      <c r="H217" s="109" t="str">
        <f>IF(COUNTIF($B$217:$B$236,B217)&gt;1,"X"," ")</f>
        <v> </v>
      </c>
      <c r="I217" s="101">
        <f t="shared" si="7"/>
        <v>0</v>
      </c>
      <c r="J217" s="193">
        <f>IF(COUNTIF($I$10:$I217,I217)&gt;1,"",I217)</f>
      </c>
      <c r="K217" s="190" t="s">
        <v>128</v>
      </c>
      <c r="L217" s="204" t="s">
        <v>37</v>
      </c>
    </row>
    <row r="218" spans="1:12" ht="15" customHeight="1">
      <c r="A218" s="98">
        <v>2</v>
      </c>
      <c r="B218" s="240"/>
      <c r="C218" s="249"/>
      <c r="D218" s="240"/>
      <c r="E218" s="240"/>
      <c r="F218" s="240"/>
      <c r="G218" s="239"/>
      <c r="H218" s="109" t="str">
        <f aca="true" t="shared" si="10" ref="H218:H236">IF(COUNTIF($B$217:$B$236,B218)&gt;1,"X"," ")</f>
        <v> </v>
      </c>
      <c r="I218" s="101">
        <f t="shared" si="7"/>
        <v>0</v>
      </c>
      <c r="J218" s="193">
        <f>IF(COUNTIF($I$10:$I218,I218)&gt;1,"",I218)</f>
      </c>
      <c r="K218" s="190" t="s">
        <v>128</v>
      </c>
      <c r="L218" s="204" t="s">
        <v>37</v>
      </c>
    </row>
    <row r="219" spans="1:12" ht="15" customHeight="1">
      <c r="A219" s="98">
        <v>3</v>
      </c>
      <c r="B219" s="240"/>
      <c r="C219" s="249"/>
      <c r="D219" s="241"/>
      <c r="E219" s="241"/>
      <c r="F219" s="241"/>
      <c r="G219" s="242"/>
      <c r="H219" s="109" t="str">
        <f t="shared" si="10"/>
        <v> </v>
      </c>
      <c r="I219" s="101">
        <f t="shared" si="7"/>
        <v>0</v>
      </c>
      <c r="J219" s="193">
        <f>IF(COUNTIF($I$10:$I219,I219)&gt;1,"",I219)</f>
      </c>
      <c r="K219" s="190" t="s">
        <v>128</v>
      </c>
      <c r="L219" s="204" t="s">
        <v>37</v>
      </c>
    </row>
    <row r="220" spans="1:12" ht="15" customHeight="1">
      <c r="A220" s="98">
        <v>4</v>
      </c>
      <c r="B220" s="240"/>
      <c r="C220" s="249"/>
      <c r="D220" s="241"/>
      <c r="E220" s="241"/>
      <c r="F220" s="241"/>
      <c r="G220" s="242"/>
      <c r="H220" s="109" t="str">
        <f t="shared" si="10"/>
        <v> </v>
      </c>
      <c r="I220" s="101">
        <f t="shared" si="7"/>
        <v>0</v>
      </c>
      <c r="J220" s="193">
        <f>IF(COUNTIF($I$10:$I220,I220)&gt;1,"",I220)</f>
      </c>
      <c r="K220" s="190" t="s">
        <v>128</v>
      </c>
      <c r="L220" s="204" t="s">
        <v>37</v>
      </c>
    </row>
    <row r="221" spans="1:12" ht="15" customHeight="1">
      <c r="A221" s="98">
        <v>5</v>
      </c>
      <c r="B221" s="240"/>
      <c r="C221" s="249"/>
      <c r="D221" s="241"/>
      <c r="E221" s="241"/>
      <c r="F221" s="241"/>
      <c r="G221" s="242"/>
      <c r="H221" s="109" t="str">
        <f t="shared" si="10"/>
        <v> </v>
      </c>
      <c r="I221" s="101">
        <f t="shared" si="7"/>
        <v>0</v>
      </c>
      <c r="J221" s="193">
        <f>IF(COUNTIF($I$10:$I221,I221)&gt;1,"",I221)</f>
      </c>
      <c r="K221" s="190" t="s">
        <v>128</v>
      </c>
      <c r="L221" s="204" t="s">
        <v>37</v>
      </c>
    </row>
    <row r="222" spans="1:12" ht="15" customHeight="1">
      <c r="A222" s="98">
        <v>6</v>
      </c>
      <c r="B222" s="240"/>
      <c r="C222" s="249"/>
      <c r="D222" s="241"/>
      <c r="E222" s="241"/>
      <c r="F222" s="241"/>
      <c r="G222" s="242"/>
      <c r="H222" s="109" t="str">
        <f t="shared" si="10"/>
        <v> </v>
      </c>
      <c r="I222" s="101">
        <f t="shared" si="7"/>
        <v>0</v>
      </c>
      <c r="J222" s="193">
        <f>IF(COUNTIF($I$10:$I222,I222)&gt;1,"",I222)</f>
      </c>
      <c r="K222" s="190" t="s">
        <v>128</v>
      </c>
      <c r="L222" s="204" t="s">
        <v>37</v>
      </c>
    </row>
    <row r="223" spans="1:12" ht="15" customHeight="1">
      <c r="A223" s="98">
        <v>7</v>
      </c>
      <c r="B223" s="240"/>
      <c r="C223" s="249"/>
      <c r="D223" s="241"/>
      <c r="E223" s="241"/>
      <c r="F223" s="241"/>
      <c r="G223" s="241"/>
      <c r="H223" s="109" t="str">
        <f>IF(COUNTIF($B$217:$B$236,B223)&gt;1,"X"," ")</f>
        <v> </v>
      </c>
      <c r="I223" s="101">
        <f t="shared" si="7"/>
        <v>0</v>
      </c>
      <c r="J223" s="193">
        <f>IF(COUNTIF($I$10:$I223,I223)&gt;1,"",I223)</f>
      </c>
      <c r="K223" s="190" t="s">
        <v>128</v>
      </c>
      <c r="L223" s="204" t="s">
        <v>37</v>
      </c>
    </row>
    <row r="224" spans="1:12" ht="15" customHeight="1">
      <c r="A224" s="98">
        <v>8</v>
      </c>
      <c r="B224" s="240"/>
      <c r="C224" s="249"/>
      <c r="D224" s="241"/>
      <c r="E224" s="241"/>
      <c r="F224" s="241"/>
      <c r="G224" s="241"/>
      <c r="H224" s="109" t="str">
        <f t="shared" si="10"/>
        <v> </v>
      </c>
      <c r="I224" s="101">
        <f t="shared" si="7"/>
        <v>0</v>
      </c>
      <c r="J224" s="193">
        <f>IF(COUNTIF($I$10:$I224,I224)&gt;1,"",I224)</f>
      </c>
      <c r="K224" s="190" t="s">
        <v>128</v>
      </c>
      <c r="L224" s="204" t="s">
        <v>37</v>
      </c>
    </row>
    <row r="225" spans="1:12" ht="15" customHeight="1">
      <c r="A225" s="98">
        <v>9</v>
      </c>
      <c r="B225" s="240"/>
      <c r="C225" s="249"/>
      <c r="D225" s="236"/>
      <c r="E225" s="236"/>
      <c r="F225" s="236"/>
      <c r="G225" s="246"/>
      <c r="H225" s="109" t="str">
        <f t="shared" si="10"/>
        <v> </v>
      </c>
      <c r="I225" s="101">
        <f t="shared" si="7"/>
        <v>0</v>
      </c>
      <c r="J225" s="193">
        <f>IF(COUNTIF($I$10:$I225,I225)&gt;1,"",I225)</f>
      </c>
      <c r="K225" s="190" t="s">
        <v>128</v>
      </c>
      <c r="L225" s="204" t="s">
        <v>37</v>
      </c>
    </row>
    <row r="226" spans="1:12" ht="15" customHeight="1">
      <c r="A226" s="98">
        <v>10</v>
      </c>
      <c r="B226" s="240"/>
      <c r="C226" s="249"/>
      <c r="D226" s="236"/>
      <c r="E226" s="236"/>
      <c r="F226" s="236"/>
      <c r="G226" s="246"/>
      <c r="H226" s="109" t="str">
        <f t="shared" si="10"/>
        <v> </v>
      </c>
      <c r="I226" s="101">
        <f t="shared" si="7"/>
        <v>0</v>
      </c>
      <c r="J226" s="193">
        <f>IF(COUNTIF($I$10:$I226,I226)&gt;1,"",I226)</f>
      </c>
      <c r="K226" s="190" t="s">
        <v>128</v>
      </c>
      <c r="L226" s="204" t="s">
        <v>37</v>
      </c>
    </row>
    <row r="227" spans="1:12" ht="15" customHeight="1">
      <c r="A227" s="98">
        <v>11</v>
      </c>
      <c r="B227" s="240"/>
      <c r="C227" s="249"/>
      <c r="D227" s="236"/>
      <c r="E227" s="236"/>
      <c r="F227" s="236"/>
      <c r="G227" s="246"/>
      <c r="H227" s="109" t="str">
        <f t="shared" si="10"/>
        <v> </v>
      </c>
      <c r="I227" s="101">
        <f t="shared" si="7"/>
        <v>0</v>
      </c>
      <c r="J227" s="193">
        <f>IF(COUNTIF($I$10:$I227,I227)&gt;1,"",I227)</f>
      </c>
      <c r="K227" s="190" t="s">
        <v>128</v>
      </c>
      <c r="L227" s="204" t="s">
        <v>37</v>
      </c>
    </row>
    <row r="228" spans="1:12" ht="15" customHeight="1">
      <c r="A228" s="98">
        <v>12</v>
      </c>
      <c r="B228" s="240"/>
      <c r="C228" s="249"/>
      <c r="D228" s="236"/>
      <c r="E228" s="236"/>
      <c r="F228" s="236"/>
      <c r="G228" s="248"/>
      <c r="H228" s="109" t="str">
        <f t="shared" si="10"/>
        <v> </v>
      </c>
      <c r="I228" s="101">
        <f t="shared" si="7"/>
        <v>0</v>
      </c>
      <c r="J228" s="193">
        <f>IF(COUNTIF($I$10:$I228,I228)&gt;1,"",I228)</f>
      </c>
      <c r="K228" s="190" t="s">
        <v>128</v>
      </c>
      <c r="L228" s="204" t="s">
        <v>37</v>
      </c>
    </row>
    <row r="229" spans="1:12" ht="15" customHeight="1">
      <c r="A229" s="98">
        <v>13</v>
      </c>
      <c r="B229" s="240"/>
      <c r="C229" s="249"/>
      <c r="D229" s="245"/>
      <c r="E229" s="245"/>
      <c r="F229" s="245"/>
      <c r="G229" s="248"/>
      <c r="H229" s="109" t="str">
        <f t="shared" si="10"/>
        <v> </v>
      </c>
      <c r="I229" s="101">
        <f t="shared" si="7"/>
        <v>0</v>
      </c>
      <c r="J229" s="193">
        <f>IF(COUNTIF($I$10:$I229,I229)&gt;1,"",I229)</f>
      </c>
      <c r="K229" s="190" t="s">
        <v>128</v>
      </c>
      <c r="L229" s="204" t="s">
        <v>37</v>
      </c>
    </row>
    <row r="230" spans="1:12" ht="15" customHeight="1">
      <c r="A230" s="98">
        <v>14</v>
      </c>
      <c r="B230" s="240"/>
      <c r="C230" s="249"/>
      <c r="D230" s="236"/>
      <c r="E230" s="236"/>
      <c r="F230" s="236"/>
      <c r="G230" s="236"/>
      <c r="H230" s="109" t="str">
        <f t="shared" si="10"/>
        <v> </v>
      </c>
      <c r="I230" s="101">
        <f t="shared" si="7"/>
        <v>0</v>
      </c>
      <c r="J230" s="193">
        <f>IF(COUNTIF($I$10:$I230,I230)&gt;1,"",I230)</f>
      </c>
      <c r="K230" s="190" t="s">
        <v>128</v>
      </c>
      <c r="L230" s="204" t="s">
        <v>37</v>
      </c>
    </row>
    <row r="231" spans="1:12" ht="15" customHeight="1">
      <c r="A231" s="98">
        <v>15</v>
      </c>
      <c r="B231" s="240"/>
      <c r="C231" s="249"/>
      <c r="D231" s="236"/>
      <c r="E231" s="236"/>
      <c r="F231" s="236"/>
      <c r="G231" s="236"/>
      <c r="H231" s="109" t="str">
        <f t="shared" si="10"/>
        <v> </v>
      </c>
      <c r="I231" s="101">
        <f t="shared" si="7"/>
        <v>0</v>
      </c>
      <c r="J231" s="193">
        <f>IF(COUNTIF($I$10:$I231,I231)&gt;1,"",I231)</f>
      </c>
      <c r="K231" s="190" t="s">
        <v>128</v>
      </c>
      <c r="L231" s="204" t="s">
        <v>37</v>
      </c>
    </row>
    <row r="232" spans="1:12" ht="15" customHeight="1">
      <c r="A232" s="98">
        <v>16</v>
      </c>
      <c r="B232" s="240"/>
      <c r="C232" s="249"/>
      <c r="D232" s="236"/>
      <c r="E232" s="236"/>
      <c r="F232" s="236"/>
      <c r="G232" s="236"/>
      <c r="H232" s="109" t="str">
        <f t="shared" si="10"/>
        <v> </v>
      </c>
      <c r="I232" s="101">
        <f aca="true" t="shared" si="11" ref="I232:I305">+F232</f>
        <v>0</v>
      </c>
      <c r="J232" s="193">
        <f>IF(COUNTIF($I$10:$I232,I232)&gt;1,"",I232)</f>
      </c>
      <c r="K232" s="190" t="s">
        <v>128</v>
      </c>
      <c r="L232" s="204" t="s">
        <v>37</v>
      </c>
    </row>
    <row r="233" spans="1:12" ht="15" customHeight="1">
      <c r="A233" s="98">
        <v>17</v>
      </c>
      <c r="B233" s="240"/>
      <c r="C233" s="249"/>
      <c r="D233" s="236"/>
      <c r="E233" s="236"/>
      <c r="F233" s="236"/>
      <c r="G233" s="236"/>
      <c r="H233" s="109" t="str">
        <f t="shared" si="10"/>
        <v> </v>
      </c>
      <c r="I233" s="101">
        <f t="shared" si="11"/>
        <v>0</v>
      </c>
      <c r="J233" s="193">
        <f>IF(COUNTIF($I$10:$I233,I233)&gt;1,"",I233)</f>
      </c>
      <c r="K233" s="190" t="s">
        <v>128</v>
      </c>
      <c r="L233" s="204" t="s">
        <v>37</v>
      </c>
    </row>
    <row r="234" spans="1:12" ht="15" customHeight="1">
      <c r="A234" s="98">
        <v>18</v>
      </c>
      <c r="B234" s="240"/>
      <c r="C234" s="249"/>
      <c r="D234" s="236"/>
      <c r="E234" s="236"/>
      <c r="F234" s="236"/>
      <c r="G234" s="236"/>
      <c r="H234" s="109" t="str">
        <f t="shared" si="10"/>
        <v> </v>
      </c>
      <c r="I234" s="101">
        <f t="shared" si="11"/>
        <v>0</v>
      </c>
      <c r="J234" s="193">
        <f>IF(COUNTIF($I$10:$I234,I234)&gt;1,"",I234)</f>
      </c>
      <c r="K234" s="190" t="s">
        <v>128</v>
      </c>
      <c r="L234" s="204" t="s">
        <v>37</v>
      </c>
    </row>
    <row r="235" spans="1:12" ht="15" customHeight="1">
      <c r="A235" s="98">
        <v>19</v>
      </c>
      <c r="B235" s="238"/>
      <c r="C235" s="141"/>
      <c r="D235" s="236"/>
      <c r="E235" s="236"/>
      <c r="F235" s="236"/>
      <c r="G235" s="236"/>
      <c r="H235" s="109" t="str">
        <f t="shared" si="10"/>
        <v> </v>
      </c>
      <c r="I235" s="101">
        <f t="shared" si="11"/>
        <v>0</v>
      </c>
      <c r="J235" s="193">
        <f>IF(COUNTIF($I$10:$I235,I235)&gt;1,"",I235)</f>
      </c>
      <c r="K235" s="190" t="s">
        <v>128</v>
      </c>
      <c r="L235" s="204" t="s">
        <v>37</v>
      </c>
    </row>
    <row r="236" spans="1:12" ht="15" customHeight="1">
      <c r="A236" s="98">
        <v>20</v>
      </c>
      <c r="B236" s="238"/>
      <c r="C236" s="141"/>
      <c r="D236" s="236"/>
      <c r="E236" s="236"/>
      <c r="F236" s="236"/>
      <c r="G236" s="236"/>
      <c r="H236" s="109" t="str">
        <f t="shared" si="10"/>
        <v> </v>
      </c>
      <c r="I236" s="101">
        <f t="shared" si="11"/>
        <v>0</v>
      </c>
      <c r="J236" s="193">
        <f>IF(COUNTIF($I$10:$I236,I236)&gt;1,"",I236)</f>
      </c>
      <c r="K236" s="190" t="s">
        <v>128</v>
      </c>
      <c r="L236" s="204" t="s">
        <v>37</v>
      </c>
    </row>
    <row r="237" spans="1:12" ht="15" customHeight="1">
      <c r="A237" s="98">
        <v>21</v>
      </c>
      <c r="B237" s="238"/>
      <c r="C237" s="141"/>
      <c r="D237" s="236"/>
      <c r="E237" s="236"/>
      <c r="F237" s="236"/>
      <c r="G237" s="236"/>
      <c r="H237" s="109"/>
      <c r="I237" s="101">
        <f t="shared" si="11"/>
        <v>0</v>
      </c>
      <c r="J237" s="193">
        <f>IF(COUNTIF($I$10:$I237,I237)&gt;1,"",I237)</f>
      </c>
      <c r="K237" s="190" t="s">
        <v>128</v>
      </c>
      <c r="L237" s="204" t="s">
        <v>37</v>
      </c>
    </row>
    <row r="238" spans="1:12" ht="15" customHeight="1">
      <c r="A238" s="98">
        <v>22</v>
      </c>
      <c r="B238" s="238"/>
      <c r="C238" s="141"/>
      <c r="D238" s="218"/>
      <c r="E238" s="218"/>
      <c r="F238" s="218"/>
      <c r="G238" s="255"/>
      <c r="H238" s="109"/>
      <c r="I238" s="101">
        <f t="shared" si="11"/>
        <v>0</v>
      </c>
      <c r="J238" s="193">
        <f>IF(COUNTIF($I$10:$I238,I238)&gt;1,"",I238)</f>
      </c>
      <c r="K238" s="190" t="s">
        <v>128</v>
      </c>
      <c r="L238" s="204" t="s">
        <v>37</v>
      </c>
    </row>
    <row r="239" spans="1:12" ht="15" customHeight="1">
      <c r="A239" s="98">
        <v>23</v>
      </c>
      <c r="B239" s="225"/>
      <c r="C239" s="206"/>
      <c r="D239" s="224"/>
      <c r="E239" s="224"/>
      <c r="F239" s="224"/>
      <c r="G239" s="140"/>
      <c r="H239" s="109"/>
      <c r="I239" s="101">
        <f t="shared" si="11"/>
        <v>0</v>
      </c>
      <c r="J239" s="193">
        <f>IF(COUNTIF($I$10:$I239,I239)&gt;1,"",I239)</f>
      </c>
      <c r="K239" s="190" t="s">
        <v>128</v>
      </c>
      <c r="L239" s="204" t="s">
        <v>37</v>
      </c>
    </row>
    <row r="240" spans="1:12" ht="15" customHeight="1">
      <c r="A240" s="98">
        <v>24</v>
      </c>
      <c r="B240" s="157"/>
      <c r="C240" s="206"/>
      <c r="D240" s="224"/>
      <c r="E240" s="224"/>
      <c r="F240" s="224"/>
      <c r="G240" s="140"/>
      <c r="H240" s="109"/>
      <c r="I240" s="101">
        <f t="shared" si="11"/>
        <v>0</v>
      </c>
      <c r="J240" s="193">
        <f>IF(COUNTIF($I$10:$I240,I240)&gt;1,"",I240)</f>
      </c>
      <c r="K240" s="190" t="s">
        <v>128</v>
      </c>
      <c r="L240" s="204" t="s">
        <v>37</v>
      </c>
    </row>
    <row r="241" spans="1:12" ht="15" customHeight="1">
      <c r="A241" s="98">
        <v>25</v>
      </c>
      <c r="B241" s="172"/>
      <c r="C241" s="141"/>
      <c r="D241" s="217"/>
      <c r="E241" s="217"/>
      <c r="F241" s="217"/>
      <c r="G241" s="140"/>
      <c r="H241" s="109"/>
      <c r="I241" s="101">
        <f t="shared" si="11"/>
        <v>0</v>
      </c>
      <c r="J241" s="193">
        <f>IF(COUNTIF($I$10:$I241,I241)&gt;1,"",I241)</f>
      </c>
      <c r="K241" s="190" t="s">
        <v>128</v>
      </c>
      <c r="L241" s="204" t="s">
        <v>37</v>
      </c>
    </row>
    <row r="242" spans="1:12" ht="15" customHeight="1">
      <c r="A242" s="98">
        <v>26</v>
      </c>
      <c r="B242" s="172"/>
      <c r="C242" s="141"/>
      <c r="D242" s="217"/>
      <c r="E242" s="217"/>
      <c r="F242" s="217"/>
      <c r="G242" s="140"/>
      <c r="H242" s="109"/>
      <c r="I242" s="101">
        <f t="shared" si="11"/>
        <v>0</v>
      </c>
      <c r="J242" s="193">
        <f>IF(COUNTIF($I$10:$I242,I242)&gt;1,"",I242)</f>
      </c>
      <c r="K242" s="190" t="s">
        <v>128</v>
      </c>
      <c r="L242" s="204" t="s">
        <v>37</v>
      </c>
    </row>
    <row r="243" spans="1:12" ht="15" customHeight="1">
      <c r="A243" s="98">
        <v>27</v>
      </c>
      <c r="B243" s="172"/>
      <c r="C243" s="141"/>
      <c r="D243" s="217"/>
      <c r="E243" s="217"/>
      <c r="F243" s="217"/>
      <c r="G243" s="140"/>
      <c r="H243" s="109"/>
      <c r="I243" s="101">
        <f t="shared" si="11"/>
        <v>0</v>
      </c>
      <c r="J243" s="193">
        <f>IF(COUNTIF($I$10:$I243,I243)&gt;1,"",I243)</f>
      </c>
      <c r="K243" s="190" t="s">
        <v>128</v>
      </c>
      <c r="L243" s="204" t="s">
        <v>37</v>
      </c>
    </row>
    <row r="244" spans="1:12" ht="15" customHeight="1">
      <c r="A244" s="98">
        <v>28</v>
      </c>
      <c r="B244" s="172"/>
      <c r="C244" s="141"/>
      <c r="D244" s="217"/>
      <c r="E244" s="217"/>
      <c r="F244" s="217"/>
      <c r="G244" s="140"/>
      <c r="H244" s="109"/>
      <c r="I244" s="101">
        <f t="shared" si="11"/>
        <v>0</v>
      </c>
      <c r="J244" s="193">
        <f>IF(COUNTIF($I$10:$I244,I244)&gt;1,"",I244)</f>
      </c>
      <c r="K244" s="190" t="s">
        <v>128</v>
      </c>
      <c r="L244" s="204" t="s">
        <v>37</v>
      </c>
    </row>
    <row r="245" spans="1:12" ht="15" customHeight="1">
      <c r="A245" s="98">
        <v>29</v>
      </c>
      <c r="B245" s="172"/>
      <c r="C245" s="141"/>
      <c r="D245" s="217"/>
      <c r="E245" s="217"/>
      <c r="F245" s="217"/>
      <c r="G245" s="140"/>
      <c r="H245" s="109"/>
      <c r="I245" s="101">
        <f t="shared" si="11"/>
        <v>0</v>
      </c>
      <c r="J245" s="193">
        <f>IF(COUNTIF($I$10:$I245,I245)&gt;1,"",I245)</f>
      </c>
      <c r="K245" s="190" t="s">
        <v>128</v>
      </c>
      <c r="L245" s="204" t="s">
        <v>37</v>
      </c>
    </row>
    <row r="246" spans="1:12" ht="15" customHeight="1">
      <c r="A246" s="98">
        <v>30</v>
      </c>
      <c r="B246" s="172"/>
      <c r="C246" s="141"/>
      <c r="D246" s="217"/>
      <c r="E246" s="217"/>
      <c r="F246" s="217"/>
      <c r="G246" s="140"/>
      <c r="H246" s="109"/>
      <c r="I246" s="101">
        <f t="shared" si="11"/>
        <v>0</v>
      </c>
      <c r="J246" s="193">
        <f>IF(COUNTIF($I$10:$I246,I246)&gt;1,"",I246)</f>
      </c>
      <c r="K246" s="190" t="s">
        <v>128</v>
      </c>
      <c r="L246" s="204" t="s">
        <v>37</v>
      </c>
    </row>
    <row r="247" spans="1:12" ht="15" customHeight="1">
      <c r="A247" s="98">
        <v>31</v>
      </c>
      <c r="B247" s="172"/>
      <c r="C247" s="141"/>
      <c r="D247" s="217"/>
      <c r="E247" s="217"/>
      <c r="F247" s="217"/>
      <c r="G247" s="140"/>
      <c r="H247" s="109"/>
      <c r="I247" s="101">
        <f t="shared" si="11"/>
        <v>0</v>
      </c>
      <c r="J247" s="193">
        <f>IF(COUNTIF($I$10:$I247,I247)&gt;1,"",I247)</f>
      </c>
      <c r="K247" s="190" t="s">
        <v>128</v>
      </c>
      <c r="L247" s="204" t="s">
        <v>37</v>
      </c>
    </row>
    <row r="248" spans="1:12" ht="15" customHeight="1">
      <c r="A248" s="98">
        <v>32</v>
      </c>
      <c r="B248" s="144"/>
      <c r="C248" s="145"/>
      <c r="D248" s="146"/>
      <c r="E248" s="146"/>
      <c r="F248" s="146"/>
      <c r="G248" s="147"/>
      <c r="H248" s="109"/>
      <c r="I248" s="101">
        <f t="shared" si="11"/>
        <v>0</v>
      </c>
      <c r="J248" s="193">
        <f>IF(COUNTIF($I$10:$I248,I248)&gt;1,"",I248)</f>
      </c>
      <c r="K248" s="190" t="s">
        <v>128</v>
      </c>
      <c r="L248" s="204" t="s">
        <v>37</v>
      </c>
    </row>
    <row r="249" spans="1:12" ht="15" customHeight="1">
      <c r="A249" s="98">
        <v>33</v>
      </c>
      <c r="B249" s="144"/>
      <c r="C249" s="145"/>
      <c r="D249" s="146"/>
      <c r="E249" s="146"/>
      <c r="F249" s="146"/>
      <c r="G249" s="147"/>
      <c r="H249" s="109"/>
      <c r="I249" s="101">
        <f t="shared" si="11"/>
        <v>0</v>
      </c>
      <c r="J249" s="193">
        <f>IF(COUNTIF($I$10:$I249,I249)&gt;1,"",I249)</f>
      </c>
      <c r="K249" s="190" t="s">
        <v>128</v>
      </c>
      <c r="L249" s="204" t="s">
        <v>37</v>
      </c>
    </row>
    <row r="250" spans="1:12" ht="15" customHeight="1">
      <c r="A250" s="98">
        <v>34</v>
      </c>
      <c r="B250" s="144"/>
      <c r="C250" s="145"/>
      <c r="D250" s="146"/>
      <c r="E250" s="146"/>
      <c r="F250" s="146"/>
      <c r="G250" s="147"/>
      <c r="H250" s="109"/>
      <c r="I250" s="101">
        <f t="shared" si="11"/>
        <v>0</v>
      </c>
      <c r="J250" s="193">
        <f>IF(COUNTIF($I$10:$I250,I250)&gt;1,"",I250)</f>
      </c>
      <c r="K250" s="190" t="s">
        <v>128</v>
      </c>
      <c r="L250" s="204" t="s">
        <v>37</v>
      </c>
    </row>
    <row r="251" spans="1:12" ht="15" customHeight="1">
      <c r="A251" s="98">
        <v>35</v>
      </c>
      <c r="B251" s="144"/>
      <c r="C251" s="145"/>
      <c r="D251" s="146"/>
      <c r="E251" s="146"/>
      <c r="F251" s="146"/>
      <c r="G251" s="147"/>
      <c r="H251" s="109"/>
      <c r="I251" s="101">
        <f t="shared" si="11"/>
        <v>0</v>
      </c>
      <c r="J251" s="193">
        <f>IF(COUNTIF($I$10:$I251,I251)&gt;1,"",I251)</f>
      </c>
      <c r="K251" s="190" t="s">
        <v>128</v>
      </c>
      <c r="L251" s="204" t="s">
        <v>37</v>
      </c>
    </row>
    <row r="252" spans="1:12" ht="15" customHeight="1">
      <c r="A252" s="98">
        <v>36</v>
      </c>
      <c r="B252" s="144"/>
      <c r="C252" s="145"/>
      <c r="D252" s="146"/>
      <c r="E252" s="146"/>
      <c r="F252" s="146"/>
      <c r="G252" s="147"/>
      <c r="H252" s="109"/>
      <c r="I252" s="101">
        <f t="shared" si="11"/>
        <v>0</v>
      </c>
      <c r="J252" s="193">
        <f>IF(COUNTIF($I$10:$I252,I252)&gt;1,"",I252)</f>
      </c>
      <c r="K252" s="190" t="s">
        <v>128</v>
      </c>
      <c r="L252" s="204" t="s">
        <v>37</v>
      </c>
    </row>
    <row r="253" spans="1:12" ht="15" customHeight="1">
      <c r="A253" s="98">
        <v>37</v>
      </c>
      <c r="B253" s="144"/>
      <c r="C253" s="145"/>
      <c r="D253" s="146"/>
      <c r="E253" s="146"/>
      <c r="F253" s="146"/>
      <c r="G253" s="147"/>
      <c r="H253" s="109"/>
      <c r="I253" s="101">
        <f t="shared" si="11"/>
        <v>0</v>
      </c>
      <c r="J253" s="193">
        <f>IF(COUNTIF($I$10:$I253,I253)&gt;1,"",I253)</f>
      </c>
      <c r="K253" s="190" t="s">
        <v>128</v>
      </c>
      <c r="L253" s="204" t="s">
        <v>37</v>
      </c>
    </row>
    <row r="254" spans="1:12" ht="15" customHeight="1">
      <c r="A254" s="98">
        <v>38</v>
      </c>
      <c r="B254" s="144"/>
      <c r="C254" s="145"/>
      <c r="D254" s="146"/>
      <c r="E254" s="146"/>
      <c r="F254" s="146"/>
      <c r="G254" s="147"/>
      <c r="H254" s="109"/>
      <c r="I254" s="101">
        <f t="shared" si="11"/>
        <v>0</v>
      </c>
      <c r="J254" s="193">
        <f>IF(COUNTIF($I$10:$I254,I254)&gt;1,"",I254)</f>
      </c>
      <c r="K254" s="190" t="s">
        <v>128</v>
      </c>
      <c r="L254" s="204" t="s">
        <v>37</v>
      </c>
    </row>
    <row r="255" spans="1:12" ht="15" customHeight="1">
      <c r="A255" s="98">
        <v>39</v>
      </c>
      <c r="B255" s="144"/>
      <c r="C255" s="145"/>
      <c r="D255" s="146"/>
      <c r="E255" s="146"/>
      <c r="F255" s="146"/>
      <c r="G255" s="147"/>
      <c r="H255" s="109"/>
      <c r="I255" s="101">
        <f t="shared" si="11"/>
        <v>0</v>
      </c>
      <c r="J255" s="193">
        <f>IF(COUNTIF($I$10:$I255,I255)&gt;1,"",I255)</f>
      </c>
      <c r="K255" s="190" t="s">
        <v>128</v>
      </c>
      <c r="L255" s="204" t="s">
        <v>37</v>
      </c>
    </row>
    <row r="256" spans="1:12" ht="15" customHeight="1">
      <c r="A256" s="98">
        <v>40</v>
      </c>
      <c r="B256" s="144"/>
      <c r="C256" s="145"/>
      <c r="D256" s="146"/>
      <c r="E256" s="146"/>
      <c r="F256" s="146"/>
      <c r="G256" s="147"/>
      <c r="H256" s="109"/>
      <c r="I256" s="101">
        <f t="shared" si="11"/>
        <v>0</v>
      </c>
      <c r="J256" s="193">
        <f>IF(COUNTIF($I$10:$I256,I256)&gt;1,"",I256)</f>
      </c>
      <c r="K256" s="190" t="s">
        <v>128</v>
      </c>
      <c r="L256" s="204" t="s">
        <v>37</v>
      </c>
    </row>
    <row r="257" spans="1:12" ht="15" customHeight="1">
      <c r="A257" s="98">
        <v>41</v>
      </c>
      <c r="B257" s="144"/>
      <c r="C257" s="145"/>
      <c r="D257" s="146"/>
      <c r="E257" s="146"/>
      <c r="F257" s="146"/>
      <c r="G257" s="147"/>
      <c r="H257" s="109"/>
      <c r="I257" s="101">
        <f aca="true" t="shared" si="12" ref="I257:I266">+F257</f>
        <v>0</v>
      </c>
      <c r="J257" s="193">
        <f>IF(COUNTIF($I$10:$I257,I257)&gt;1,"",I257)</f>
      </c>
      <c r="K257" s="190" t="s">
        <v>128</v>
      </c>
      <c r="L257" s="204" t="s">
        <v>37</v>
      </c>
    </row>
    <row r="258" spans="1:12" ht="15" customHeight="1">
      <c r="A258" s="98">
        <v>42</v>
      </c>
      <c r="B258" s="144"/>
      <c r="C258" s="145"/>
      <c r="D258" s="146"/>
      <c r="E258" s="146"/>
      <c r="F258" s="146"/>
      <c r="G258" s="147"/>
      <c r="H258" s="109"/>
      <c r="I258" s="101">
        <f t="shared" si="12"/>
        <v>0</v>
      </c>
      <c r="J258" s="193">
        <f>IF(COUNTIF($I$10:$I258,I258)&gt;1,"",I258)</f>
      </c>
      <c r="K258" s="190" t="s">
        <v>128</v>
      </c>
      <c r="L258" s="204" t="s">
        <v>37</v>
      </c>
    </row>
    <row r="259" spans="1:12" ht="15" customHeight="1">
      <c r="A259" s="98">
        <v>43</v>
      </c>
      <c r="B259" s="144"/>
      <c r="C259" s="145"/>
      <c r="D259" s="146"/>
      <c r="E259" s="146"/>
      <c r="F259" s="146"/>
      <c r="G259" s="147"/>
      <c r="H259" s="109"/>
      <c r="I259" s="101">
        <f t="shared" si="12"/>
        <v>0</v>
      </c>
      <c r="J259" s="193">
        <f>IF(COUNTIF($I$10:$I259,I259)&gt;1,"",I259)</f>
      </c>
      <c r="K259" s="190" t="s">
        <v>128</v>
      </c>
      <c r="L259" s="204" t="s">
        <v>37</v>
      </c>
    </row>
    <row r="260" spans="1:12" ht="15" customHeight="1">
      <c r="A260" s="98">
        <v>44</v>
      </c>
      <c r="B260" s="144"/>
      <c r="C260" s="145"/>
      <c r="D260" s="146"/>
      <c r="E260" s="146"/>
      <c r="F260" s="146"/>
      <c r="G260" s="147"/>
      <c r="H260" s="109"/>
      <c r="I260" s="101">
        <f t="shared" si="12"/>
        <v>0</v>
      </c>
      <c r="J260" s="193">
        <f>IF(COUNTIF($I$10:$I260,I260)&gt;1,"",I260)</f>
      </c>
      <c r="K260" s="190" t="s">
        <v>128</v>
      </c>
      <c r="L260" s="204" t="s">
        <v>37</v>
      </c>
    </row>
    <row r="261" spans="1:12" ht="15" customHeight="1">
      <c r="A261" s="98">
        <v>45</v>
      </c>
      <c r="B261" s="144"/>
      <c r="C261" s="145"/>
      <c r="D261" s="146"/>
      <c r="E261" s="146"/>
      <c r="F261" s="146"/>
      <c r="G261" s="147"/>
      <c r="H261" s="109"/>
      <c r="I261" s="101">
        <f t="shared" si="12"/>
        <v>0</v>
      </c>
      <c r="J261" s="193">
        <f>IF(COUNTIF($I$10:$I261,I261)&gt;1,"",I261)</f>
      </c>
      <c r="K261" s="190" t="s">
        <v>128</v>
      </c>
      <c r="L261" s="204" t="s">
        <v>37</v>
      </c>
    </row>
    <row r="262" spans="1:12" ht="15" customHeight="1">
      <c r="A262" s="98">
        <v>46</v>
      </c>
      <c r="B262" s="144"/>
      <c r="C262" s="145"/>
      <c r="D262" s="146"/>
      <c r="E262" s="146"/>
      <c r="F262" s="146"/>
      <c r="G262" s="147"/>
      <c r="H262" s="109"/>
      <c r="I262" s="101">
        <f t="shared" si="12"/>
        <v>0</v>
      </c>
      <c r="J262" s="193">
        <f>IF(COUNTIF($I$10:$I262,I262)&gt;1,"",I262)</f>
      </c>
      <c r="K262" s="190" t="s">
        <v>128</v>
      </c>
      <c r="L262" s="204" t="s">
        <v>37</v>
      </c>
    </row>
    <row r="263" spans="1:12" ht="15" customHeight="1">
      <c r="A263" s="98">
        <v>47</v>
      </c>
      <c r="B263" s="144"/>
      <c r="C263" s="145"/>
      <c r="D263" s="146"/>
      <c r="E263" s="146"/>
      <c r="F263" s="146"/>
      <c r="G263" s="147"/>
      <c r="H263" s="109"/>
      <c r="I263" s="101">
        <f t="shared" si="12"/>
        <v>0</v>
      </c>
      <c r="J263" s="193">
        <f>IF(COUNTIF($I$10:$I263,I263)&gt;1,"",I263)</f>
      </c>
      <c r="K263" s="190" t="s">
        <v>128</v>
      </c>
      <c r="L263" s="204" t="s">
        <v>37</v>
      </c>
    </row>
    <row r="264" spans="1:12" ht="15" customHeight="1">
      <c r="A264" s="98">
        <v>48</v>
      </c>
      <c r="B264" s="144"/>
      <c r="C264" s="145"/>
      <c r="D264" s="146"/>
      <c r="E264" s="146"/>
      <c r="F264" s="146"/>
      <c r="G264" s="147"/>
      <c r="H264" s="109"/>
      <c r="I264" s="101">
        <f t="shared" si="12"/>
        <v>0</v>
      </c>
      <c r="J264" s="193">
        <f>IF(COUNTIF($I$10:$I264,I264)&gt;1,"",I264)</f>
      </c>
      <c r="K264" s="190" t="s">
        <v>128</v>
      </c>
      <c r="L264" s="204" t="s">
        <v>37</v>
      </c>
    </row>
    <row r="265" spans="1:12" ht="15" customHeight="1">
      <c r="A265" s="98">
        <v>49</v>
      </c>
      <c r="B265" s="144"/>
      <c r="C265" s="145"/>
      <c r="D265" s="146"/>
      <c r="E265" s="146"/>
      <c r="F265" s="146"/>
      <c r="G265" s="147"/>
      <c r="H265" s="109"/>
      <c r="I265" s="101">
        <f t="shared" si="12"/>
        <v>0</v>
      </c>
      <c r="J265" s="193">
        <f>IF(COUNTIF($I$10:$I265,I265)&gt;1,"",I265)</f>
      </c>
      <c r="K265" s="190" t="s">
        <v>128</v>
      </c>
      <c r="L265" s="204" t="s">
        <v>37</v>
      </c>
    </row>
    <row r="266" spans="1:12" ht="15" customHeight="1">
      <c r="A266" s="98">
        <v>50</v>
      </c>
      <c r="B266" s="144"/>
      <c r="C266" s="145"/>
      <c r="D266" s="146"/>
      <c r="E266" s="146"/>
      <c r="F266" s="146"/>
      <c r="G266" s="147"/>
      <c r="H266" s="109"/>
      <c r="I266" s="101">
        <f t="shared" si="12"/>
        <v>0</v>
      </c>
      <c r="J266" s="193">
        <f>IF(COUNTIF($I$10:$I266,I266)&gt;1,"",I266)</f>
      </c>
      <c r="K266" s="190" t="s">
        <v>128</v>
      </c>
      <c r="L266" s="204" t="s">
        <v>37</v>
      </c>
    </row>
    <row r="267" spans="1:12" ht="15" customHeight="1">
      <c r="A267" s="98"/>
      <c r="B267" s="333" t="s">
        <v>49</v>
      </c>
      <c r="C267" s="333"/>
      <c r="D267" s="106" t="str">
        <f>$B$273</f>
        <v>BENJAMINS 1</v>
      </c>
      <c r="E267" s="108" t="str">
        <f>$B$324</f>
        <v>BENJAMINS 2</v>
      </c>
      <c r="I267" s="101">
        <f t="shared" si="11"/>
        <v>0</v>
      </c>
      <c r="J267" s="193">
        <f>IF(COUNTIF($I$10:$I267,I267)&gt;1,"",I267)</f>
      </c>
      <c r="K267" s="190" t="s">
        <v>128</v>
      </c>
      <c r="L267" s="204" t="s">
        <v>37</v>
      </c>
    </row>
    <row r="268" spans="1:12" ht="15" customHeight="1">
      <c r="A268" s="98"/>
      <c r="B268" s="333" t="s">
        <v>48</v>
      </c>
      <c r="C268" s="333"/>
      <c r="D268" s="99">
        <f>COUNTIF($D274:$D323,"&gt;""")</f>
        <v>0</v>
      </c>
      <c r="E268" s="99">
        <f>COUNTIF($D325:$D364,"&gt;""")</f>
        <v>0</v>
      </c>
      <c r="I268" s="101">
        <f t="shared" si="11"/>
        <v>0</v>
      </c>
      <c r="J268" s="193">
        <f>IF(COUNTIF($I$10:$I268,I268)&gt;1,"",I268)</f>
      </c>
      <c r="K268" s="190" t="s">
        <v>128</v>
      </c>
      <c r="L268" s="204" t="s">
        <v>37</v>
      </c>
    </row>
    <row r="269" spans="1:12" ht="15" customHeight="1">
      <c r="A269" s="98"/>
      <c r="B269" s="333" t="s">
        <v>50</v>
      </c>
      <c r="C269" s="333"/>
      <c r="D269" s="108">
        <f>COUNTIF($C274:$C323,"X")+COUNTIF($C274:$C323,"AB")</f>
        <v>0</v>
      </c>
      <c r="E269" s="99">
        <f>COUNTIF($C325:$C364,"X")+COUNTIF($C325:$C364,"AB")</f>
        <v>0</v>
      </c>
      <c r="I269" s="101">
        <f t="shared" si="11"/>
        <v>0</v>
      </c>
      <c r="J269" s="193">
        <f>IF(COUNTIF($I$10:$I269,I269)&gt;1,"",I269)</f>
      </c>
      <c r="K269" s="190" t="s">
        <v>128</v>
      </c>
      <c r="L269" s="204" t="s">
        <v>37</v>
      </c>
    </row>
    <row r="270" spans="1:12" s="105" customFormat="1" ht="31.5">
      <c r="A270" s="102"/>
      <c r="B270" s="103" t="s">
        <v>104</v>
      </c>
      <c r="C270" s="148"/>
      <c r="D270" s="150"/>
      <c r="E270" s="149"/>
      <c r="F270" s="149"/>
      <c r="G270" s="149"/>
      <c r="I270" s="101">
        <f t="shared" si="11"/>
        <v>0</v>
      </c>
      <c r="J270" s="193">
        <f>IF(COUNTIF($I$10:$I270,I270)&gt;1,"",I270)</f>
      </c>
      <c r="K270" s="190" t="s">
        <v>128</v>
      </c>
      <c r="L270" s="204" t="s">
        <v>37</v>
      </c>
    </row>
    <row r="271" spans="1:12" ht="15" customHeight="1">
      <c r="A271" s="98"/>
      <c r="B271" s="332" t="s">
        <v>36</v>
      </c>
      <c r="C271" s="336" t="s">
        <v>122</v>
      </c>
      <c r="D271" s="332" t="s">
        <v>13</v>
      </c>
      <c r="E271" s="332" t="s">
        <v>22</v>
      </c>
      <c r="F271" s="332" t="s">
        <v>23</v>
      </c>
      <c r="G271" s="332" t="s">
        <v>123</v>
      </c>
      <c r="J271" s="193">
        <f>IF(COUNTIF($I$10:$I271,I271)&gt;1,"",I271)</f>
      </c>
      <c r="K271" s="190" t="s">
        <v>128</v>
      </c>
      <c r="L271" s="204" t="s">
        <v>37</v>
      </c>
    </row>
    <row r="272" spans="1:12" ht="15" customHeight="1">
      <c r="A272" s="98"/>
      <c r="B272" s="332"/>
      <c r="C272" s="336"/>
      <c r="D272" s="332"/>
      <c r="E272" s="332"/>
      <c r="F272" s="332"/>
      <c r="G272" s="332"/>
      <c r="I272" s="101">
        <f t="shared" si="11"/>
        <v>0</v>
      </c>
      <c r="J272" s="193">
        <f>IF(COUNTIF($I$10:$I272,I272)&gt;1,"",I272)</f>
      </c>
      <c r="K272" s="190" t="s">
        <v>128</v>
      </c>
      <c r="L272" s="204" t="s">
        <v>37</v>
      </c>
    </row>
    <row r="273" spans="1:12" ht="15" customHeight="1">
      <c r="A273" s="98"/>
      <c r="B273" s="331" t="s">
        <v>77</v>
      </c>
      <c r="C273" s="331"/>
      <c r="D273" s="331"/>
      <c r="E273" s="331"/>
      <c r="F273" s="331"/>
      <c r="G273" s="331"/>
      <c r="I273" s="101">
        <f t="shared" si="11"/>
        <v>0</v>
      </c>
      <c r="J273" s="193">
        <f>IF(COUNTIF($I$10:$I273,I273)&gt;1,"",I273)</f>
      </c>
      <c r="K273" s="190" t="s">
        <v>128</v>
      </c>
      <c r="L273" s="204" t="s">
        <v>37</v>
      </c>
    </row>
    <row r="274" spans="1:12" ht="15" customHeight="1">
      <c r="A274" s="98">
        <v>1</v>
      </c>
      <c r="B274" s="240"/>
      <c r="C274" s="249"/>
      <c r="D274" s="241"/>
      <c r="E274" s="241"/>
      <c r="F274" s="247"/>
      <c r="G274" s="241"/>
      <c r="H274" s="109" t="str">
        <f>IF(COUNTIF($B$274:$B$293,B274)&gt;1,"X"," ")</f>
        <v> </v>
      </c>
      <c r="I274" s="101">
        <f t="shared" si="11"/>
        <v>0</v>
      </c>
      <c r="J274" s="193">
        <f>IF(COUNTIF($I$10:$I274,I274)&gt;1,"",I274)</f>
      </c>
      <c r="K274" s="190" t="s">
        <v>128</v>
      </c>
      <c r="L274" s="204" t="s">
        <v>37</v>
      </c>
    </row>
    <row r="275" spans="1:12" ht="15" customHeight="1">
      <c r="A275" s="98">
        <v>2</v>
      </c>
      <c r="B275" s="240"/>
      <c r="C275" s="249"/>
      <c r="D275" s="240"/>
      <c r="E275" s="240"/>
      <c r="F275" s="240"/>
      <c r="G275" s="239"/>
      <c r="H275" s="109" t="str">
        <f aca="true" t="shared" si="13" ref="H275:H293">IF(COUNTIF($B$274:$B$293,B275)&gt;1,"X"," ")</f>
        <v> </v>
      </c>
      <c r="I275" s="101">
        <f t="shared" si="11"/>
        <v>0</v>
      </c>
      <c r="J275" s="193">
        <f>IF(COUNTIF($I$10:$I275,I275)&gt;1,"",I275)</f>
      </c>
      <c r="K275" s="190" t="s">
        <v>128</v>
      </c>
      <c r="L275" s="204" t="s">
        <v>37</v>
      </c>
    </row>
    <row r="276" spans="1:12" ht="15" customHeight="1">
      <c r="A276" s="98">
        <v>3</v>
      </c>
      <c r="B276" s="240"/>
      <c r="C276" s="249"/>
      <c r="D276" s="241"/>
      <c r="E276" s="241"/>
      <c r="F276" s="241"/>
      <c r="G276" s="242"/>
      <c r="H276" s="109" t="str">
        <f t="shared" si="13"/>
        <v> </v>
      </c>
      <c r="I276" s="101">
        <f t="shared" si="11"/>
        <v>0</v>
      </c>
      <c r="J276" s="193">
        <f>IF(COUNTIF($I$10:$I276,I276)&gt;1,"",I276)</f>
      </c>
      <c r="K276" s="190" t="s">
        <v>128</v>
      </c>
      <c r="L276" s="204" t="s">
        <v>37</v>
      </c>
    </row>
    <row r="277" spans="1:12" ht="15" customHeight="1">
      <c r="A277" s="98">
        <v>4</v>
      </c>
      <c r="B277" s="240"/>
      <c r="C277" s="249"/>
      <c r="D277" s="241"/>
      <c r="E277" s="241"/>
      <c r="F277" s="241"/>
      <c r="G277" s="242"/>
      <c r="H277" s="109" t="str">
        <f t="shared" si="13"/>
        <v> </v>
      </c>
      <c r="I277" s="101">
        <f t="shared" si="11"/>
        <v>0</v>
      </c>
      <c r="J277" s="193">
        <f>IF(COUNTIF($I$10:$I277,I277)&gt;1,"",I277)</f>
      </c>
      <c r="K277" s="190" t="s">
        <v>128</v>
      </c>
      <c r="L277" s="204" t="s">
        <v>37</v>
      </c>
    </row>
    <row r="278" spans="1:12" ht="15" customHeight="1">
      <c r="A278" s="98">
        <v>5</v>
      </c>
      <c r="B278" s="240"/>
      <c r="C278" s="249"/>
      <c r="D278" s="241"/>
      <c r="E278" s="241"/>
      <c r="F278" s="241"/>
      <c r="G278" s="242"/>
      <c r="H278" s="109" t="str">
        <f t="shared" si="13"/>
        <v> </v>
      </c>
      <c r="I278" s="101">
        <f t="shared" si="11"/>
        <v>0</v>
      </c>
      <c r="J278" s="193">
        <f>IF(COUNTIF($I$10:$I278,I278)&gt;1,"",I278)</f>
      </c>
      <c r="K278" s="190" t="s">
        <v>128</v>
      </c>
      <c r="L278" s="204" t="s">
        <v>37</v>
      </c>
    </row>
    <row r="279" spans="1:12" ht="15" customHeight="1">
      <c r="A279" s="98">
        <v>6</v>
      </c>
      <c r="B279" s="240"/>
      <c r="C279" s="249"/>
      <c r="D279" s="241"/>
      <c r="E279" s="241"/>
      <c r="F279" s="241"/>
      <c r="G279" s="242"/>
      <c r="H279" s="109" t="str">
        <f t="shared" si="13"/>
        <v> </v>
      </c>
      <c r="I279" s="101">
        <f t="shared" si="11"/>
        <v>0</v>
      </c>
      <c r="J279" s="193">
        <f>IF(COUNTIF($I$10:$I279,I279)&gt;1,"",I279)</f>
      </c>
      <c r="K279" s="190" t="s">
        <v>128</v>
      </c>
      <c r="L279" s="204" t="s">
        <v>37</v>
      </c>
    </row>
    <row r="280" spans="1:12" ht="15" customHeight="1">
      <c r="A280" s="98">
        <v>7</v>
      </c>
      <c r="B280" s="240"/>
      <c r="C280" s="249"/>
      <c r="D280" s="241"/>
      <c r="E280" s="241"/>
      <c r="F280" s="241"/>
      <c r="G280" s="241"/>
      <c r="H280" s="109" t="str">
        <f t="shared" si="13"/>
        <v> </v>
      </c>
      <c r="I280" s="101">
        <f t="shared" si="11"/>
        <v>0</v>
      </c>
      <c r="J280" s="193">
        <f>IF(COUNTIF($I$10:$I280,I280)&gt;1,"",I280)</f>
      </c>
      <c r="K280" s="190" t="s">
        <v>128</v>
      </c>
      <c r="L280" s="204" t="s">
        <v>37</v>
      </c>
    </row>
    <row r="281" spans="1:12" ht="15" customHeight="1">
      <c r="A281" s="98">
        <v>8</v>
      </c>
      <c r="B281" s="240"/>
      <c r="C281" s="249"/>
      <c r="D281" s="241"/>
      <c r="E281" s="241"/>
      <c r="F281" s="241"/>
      <c r="G281" s="241"/>
      <c r="H281" s="109" t="str">
        <f t="shared" si="13"/>
        <v> </v>
      </c>
      <c r="I281" s="101">
        <f t="shared" si="11"/>
        <v>0</v>
      </c>
      <c r="J281" s="193">
        <f>IF(COUNTIF($I$10:$I281,I281)&gt;1,"",I281)</f>
      </c>
      <c r="K281" s="190" t="s">
        <v>128</v>
      </c>
      <c r="L281" s="204" t="s">
        <v>37</v>
      </c>
    </row>
    <row r="282" spans="1:12" ht="15" customHeight="1">
      <c r="A282" s="98">
        <v>9</v>
      </c>
      <c r="B282" s="240"/>
      <c r="C282" s="249"/>
      <c r="D282" s="236"/>
      <c r="E282" s="236"/>
      <c r="F282" s="236"/>
      <c r="G282" s="246"/>
      <c r="H282" s="109" t="str">
        <f>IF(COUNTIF($B$274:$B$293,B282)&gt;1,"X"," ")</f>
        <v> </v>
      </c>
      <c r="I282" s="101">
        <f t="shared" si="11"/>
        <v>0</v>
      </c>
      <c r="J282" s="193">
        <f>IF(COUNTIF($I$10:$I282,I282)&gt;1,"",I282)</f>
      </c>
      <c r="K282" s="190" t="s">
        <v>128</v>
      </c>
      <c r="L282" s="204" t="s">
        <v>37</v>
      </c>
    </row>
    <row r="283" spans="1:12" ht="15" customHeight="1">
      <c r="A283" s="98">
        <v>10</v>
      </c>
      <c r="B283" s="240"/>
      <c r="C283" s="249"/>
      <c r="D283" s="236"/>
      <c r="E283" s="236"/>
      <c r="F283" s="236"/>
      <c r="G283" s="246"/>
      <c r="H283" s="109" t="str">
        <f t="shared" si="13"/>
        <v> </v>
      </c>
      <c r="I283" s="101">
        <f t="shared" si="11"/>
        <v>0</v>
      </c>
      <c r="J283" s="193">
        <f>IF(COUNTIF($I$10:$I283,I283)&gt;1,"",I283)</f>
      </c>
      <c r="K283" s="190" t="s">
        <v>128</v>
      </c>
      <c r="L283" s="204" t="s">
        <v>37</v>
      </c>
    </row>
    <row r="284" spans="1:12" ht="15" customHeight="1">
      <c r="A284" s="98">
        <v>11</v>
      </c>
      <c r="B284" s="240"/>
      <c r="C284" s="249"/>
      <c r="D284" s="236"/>
      <c r="E284" s="236"/>
      <c r="F284" s="236"/>
      <c r="G284" s="246"/>
      <c r="H284" s="109" t="str">
        <f t="shared" si="13"/>
        <v> </v>
      </c>
      <c r="I284" s="101">
        <f t="shared" si="11"/>
        <v>0</v>
      </c>
      <c r="J284" s="193">
        <f>IF(COUNTIF($I$10:$I284,I284)&gt;1,"",I284)</f>
      </c>
      <c r="K284" s="190" t="s">
        <v>128</v>
      </c>
      <c r="L284" s="204" t="s">
        <v>37</v>
      </c>
    </row>
    <row r="285" spans="1:12" ht="15" customHeight="1">
      <c r="A285" s="98">
        <v>12</v>
      </c>
      <c r="B285" s="240"/>
      <c r="C285" s="249"/>
      <c r="D285" s="236"/>
      <c r="E285" s="236"/>
      <c r="F285" s="236"/>
      <c r="G285" s="248"/>
      <c r="H285" s="109" t="str">
        <f t="shared" si="13"/>
        <v> </v>
      </c>
      <c r="I285" s="101">
        <f t="shared" si="11"/>
        <v>0</v>
      </c>
      <c r="J285" s="193">
        <f>IF(COUNTIF($I$10:$I285,I285)&gt;1,"",I285)</f>
      </c>
      <c r="K285" s="190" t="s">
        <v>128</v>
      </c>
      <c r="L285" s="204" t="s">
        <v>37</v>
      </c>
    </row>
    <row r="286" spans="1:12" ht="15" customHeight="1">
      <c r="A286" s="98">
        <v>13</v>
      </c>
      <c r="B286" s="240"/>
      <c r="C286" s="249"/>
      <c r="D286" s="245"/>
      <c r="E286" s="245"/>
      <c r="F286" s="245"/>
      <c r="G286" s="248"/>
      <c r="H286" s="109" t="str">
        <f t="shared" si="13"/>
        <v> </v>
      </c>
      <c r="I286" s="101">
        <f t="shared" si="11"/>
        <v>0</v>
      </c>
      <c r="J286" s="193">
        <f>IF(COUNTIF($I$10:$I286,I286)&gt;1,"",I286)</f>
      </c>
      <c r="K286" s="190" t="s">
        <v>128</v>
      </c>
      <c r="L286" s="204" t="s">
        <v>37</v>
      </c>
    </row>
    <row r="287" spans="1:12" ht="15" customHeight="1">
      <c r="A287" s="98">
        <v>14</v>
      </c>
      <c r="B287" s="240"/>
      <c r="C287" s="249"/>
      <c r="D287" s="236"/>
      <c r="E287" s="236"/>
      <c r="F287" s="236"/>
      <c r="G287" s="236"/>
      <c r="H287" s="109" t="str">
        <f t="shared" si="13"/>
        <v> </v>
      </c>
      <c r="I287" s="101">
        <f t="shared" si="11"/>
        <v>0</v>
      </c>
      <c r="J287" s="193">
        <f>IF(COUNTIF($I$10:$I287,I287)&gt;1,"",I287)</f>
      </c>
      <c r="K287" s="190" t="s">
        <v>128</v>
      </c>
      <c r="L287" s="204" t="s">
        <v>37</v>
      </c>
    </row>
    <row r="288" spans="1:12" ht="15" customHeight="1">
      <c r="A288" s="98">
        <v>15</v>
      </c>
      <c r="B288" s="240"/>
      <c r="C288" s="249"/>
      <c r="D288" s="236"/>
      <c r="E288" s="236"/>
      <c r="F288" s="236"/>
      <c r="G288" s="236"/>
      <c r="H288" s="109" t="str">
        <f t="shared" si="13"/>
        <v> </v>
      </c>
      <c r="I288" s="101">
        <f t="shared" si="11"/>
        <v>0</v>
      </c>
      <c r="J288" s="193">
        <f>IF(COUNTIF($I$10:$I288,I288)&gt;1,"",I288)</f>
      </c>
      <c r="K288" s="190" t="s">
        <v>128</v>
      </c>
      <c r="L288" s="204" t="s">
        <v>37</v>
      </c>
    </row>
    <row r="289" spans="1:12" ht="15" customHeight="1">
      <c r="A289" s="98">
        <v>16</v>
      </c>
      <c r="B289" s="240"/>
      <c r="C289" s="249"/>
      <c r="D289" s="236"/>
      <c r="E289" s="236"/>
      <c r="F289" s="236"/>
      <c r="G289" s="236"/>
      <c r="H289" s="109" t="str">
        <f t="shared" si="13"/>
        <v> </v>
      </c>
      <c r="I289" s="101">
        <f t="shared" si="11"/>
        <v>0</v>
      </c>
      <c r="J289" s="193">
        <f>IF(COUNTIF($I$10:$I289,I289)&gt;1,"",I289)</f>
      </c>
      <c r="K289" s="190" t="s">
        <v>128</v>
      </c>
      <c r="L289" s="204" t="s">
        <v>37</v>
      </c>
    </row>
    <row r="290" spans="1:12" ht="15" customHeight="1">
      <c r="A290" s="98">
        <v>17</v>
      </c>
      <c r="B290" s="240"/>
      <c r="C290" s="249"/>
      <c r="D290" s="236"/>
      <c r="E290" s="236"/>
      <c r="F290" s="236"/>
      <c r="G290" s="236"/>
      <c r="H290" s="109" t="str">
        <f t="shared" si="13"/>
        <v> </v>
      </c>
      <c r="I290" s="101">
        <f t="shared" si="11"/>
        <v>0</v>
      </c>
      <c r="J290" s="193">
        <f>IF(COUNTIF($I$10:$I290,I290)&gt;1,"",I290)</f>
      </c>
      <c r="K290" s="190" t="s">
        <v>128</v>
      </c>
      <c r="L290" s="204" t="s">
        <v>37</v>
      </c>
    </row>
    <row r="291" spans="1:12" ht="15" customHeight="1">
      <c r="A291" s="98">
        <v>18</v>
      </c>
      <c r="B291" s="240"/>
      <c r="C291" s="249"/>
      <c r="D291" s="236"/>
      <c r="E291" s="236"/>
      <c r="F291" s="236"/>
      <c r="G291" s="236"/>
      <c r="H291" s="109" t="str">
        <f t="shared" si="13"/>
        <v> </v>
      </c>
      <c r="I291" s="101">
        <f t="shared" si="11"/>
        <v>0</v>
      </c>
      <c r="J291" s="193">
        <f>IF(COUNTIF($I$10:$I291,I291)&gt;1,"",I291)</f>
      </c>
      <c r="K291" s="190" t="s">
        <v>128</v>
      </c>
      <c r="L291" s="204" t="s">
        <v>37</v>
      </c>
    </row>
    <row r="292" spans="1:12" ht="15" customHeight="1">
      <c r="A292" s="98">
        <v>19</v>
      </c>
      <c r="B292" s="238"/>
      <c r="C292" s="141"/>
      <c r="D292" s="236"/>
      <c r="E292" s="236"/>
      <c r="F292" s="236"/>
      <c r="G292" s="236"/>
      <c r="H292" s="109" t="str">
        <f t="shared" si="13"/>
        <v> </v>
      </c>
      <c r="I292" s="101">
        <f t="shared" si="11"/>
        <v>0</v>
      </c>
      <c r="J292" s="193">
        <f>IF(COUNTIF($I$10:$I292,I292)&gt;1,"",I292)</f>
      </c>
      <c r="K292" s="190" t="s">
        <v>128</v>
      </c>
      <c r="L292" s="204" t="s">
        <v>37</v>
      </c>
    </row>
    <row r="293" spans="1:12" ht="15" customHeight="1">
      <c r="A293" s="98">
        <v>20</v>
      </c>
      <c r="B293" s="238"/>
      <c r="C293" s="141"/>
      <c r="D293" s="236"/>
      <c r="E293" s="236"/>
      <c r="F293" s="236"/>
      <c r="G293" s="236"/>
      <c r="H293" s="109" t="str">
        <f t="shared" si="13"/>
        <v> </v>
      </c>
      <c r="I293" s="101">
        <f t="shared" si="11"/>
        <v>0</v>
      </c>
      <c r="J293" s="193">
        <f>IF(COUNTIF($I$10:$I293,I293)&gt;1,"",I293)</f>
      </c>
      <c r="K293" s="190" t="s">
        <v>128</v>
      </c>
      <c r="L293" s="204" t="s">
        <v>37</v>
      </c>
    </row>
    <row r="294" spans="1:12" ht="15" customHeight="1">
      <c r="A294" s="98">
        <v>21</v>
      </c>
      <c r="B294" s="238"/>
      <c r="C294" s="141"/>
      <c r="D294" s="236"/>
      <c r="E294" s="236"/>
      <c r="F294" s="236"/>
      <c r="G294" s="236"/>
      <c r="H294" s="109"/>
      <c r="I294" s="101">
        <f t="shared" si="11"/>
        <v>0</v>
      </c>
      <c r="J294" s="193">
        <f>IF(COUNTIF($I$10:$I294,I294)&gt;1,"",I294)</f>
      </c>
      <c r="K294" s="190" t="s">
        <v>128</v>
      </c>
      <c r="L294" s="204" t="s">
        <v>37</v>
      </c>
    </row>
    <row r="295" spans="1:12" ht="15" customHeight="1">
      <c r="A295" s="98">
        <v>22</v>
      </c>
      <c r="B295" s="238"/>
      <c r="C295" s="141"/>
      <c r="D295" s="218"/>
      <c r="E295" s="218"/>
      <c r="F295" s="218"/>
      <c r="G295" s="255"/>
      <c r="H295" s="109"/>
      <c r="I295" s="101">
        <f t="shared" si="11"/>
        <v>0</v>
      </c>
      <c r="J295" s="193">
        <f>IF(COUNTIF($I$10:$I295,I295)&gt;1,"",I295)</f>
      </c>
      <c r="K295" s="190" t="s">
        <v>128</v>
      </c>
      <c r="L295" s="204" t="s">
        <v>37</v>
      </c>
    </row>
    <row r="296" spans="1:12" ht="15" customHeight="1">
      <c r="A296" s="98">
        <v>23</v>
      </c>
      <c r="B296" s="225"/>
      <c r="C296" s="206"/>
      <c r="D296" s="224"/>
      <c r="E296" s="224"/>
      <c r="F296" s="224"/>
      <c r="G296" s="140"/>
      <c r="H296" s="109"/>
      <c r="I296" s="101">
        <f t="shared" si="11"/>
        <v>0</v>
      </c>
      <c r="J296" s="193">
        <f>IF(COUNTIF($I$10:$I296,I296)&gt;1,"",I296)</f>
      </c>
      <c r="K296" s="190" t="s">
        <v>128</v>
      </c>
      <c r="L296" s="204" t="s">
        <v>37</v>
      </c>
    </row>
    <row r="297" spans="1:12" ht="15" customHeight="1">
      <c r="A297" s="98">
        <v>24</v>
      </c>
      <c r="B297" s="157"/>
      <c r="C297" s="206"/>
      <c r="D297" s="224"/>
      <c r="E297" s="224"/>
      <c r="F297" s="224"/>
      <c r="G297" s="140"/>
      <c r="H297" s="109"/>
      <c r="I297" s="101">
        <f t="shared" si="11"/>
        <v>0</v>
      </c>
      <c r="J297" s="193">
        <f>IF(COUNTIF($I$10:$I297,I297)&gt;1,"",I297)</f>
      </c>
      <c r="K297" s="190" t="s">
        <v>128</v>
      </c>
      <c r="L297" s="204" t="s">
        <v>37</v>
      </c>
    </row>
    <row r="298" spans="1:12" ht="15" customHeight="1">
      <c r="A298" s="98">
        <v>25</v>
      </c>
      <c r="B298" s="172"/>
      <c r="C298" s="141"/>
      <c r="D298" s="217"/>
      <c r="E298" s="217"/>
      <c r="F298" s="217"/>
      <c r="G298" s="140"/>
      <c r="H298" s="109"/>
      <c r="I298" s="101">
        <f t="shared" si="11"/>
        <v>0</v>
      </c>
      <c r="J298" s="193">
        <f>IF(COUNTIF($I$10:$I298,I298)&gt;1,"",I298)</f>
      </c>
      <c r="K298" s="190" t="s">
        <v>128</v>
      </c>
      <c r="L298" s="204" t="s">
        <v>37</v>
      </c>
    </row>
    <row r="299" spans="1:12" ht="15" customHeight="1">
      <c r="A299" s="98">
        <v>26</v>
      </c>
      <c r="B299" s="172"/>
      <c r="C299" s="141"/>
      <c r="D299" s="217"/>
      <c r="E299" s="217"/>
      <c r="F299" s="217"/>
      <c r="G299" s="140"/>
      <c r="H299" s="109"/>
      <c r="I299" s="101">
        <f t="shared" si="11"/>
        <v>0</v>
      </c>
      <c r="J299" s="193">
        <f>IF(COUNTIF($I$10:$I299,I299)&gt;1,"",I299)</f>
      </c>
      <c r="K299" s="190" t="s">
        <v>128</v>
      </c>
      <c r="L299" s="204" t="s">
        <v>37</v>
      </c>
    </row>
    <row r="300" spans="1:12" ht="15" customHeight="1">
      <c r="A300" s="98">
        <v>27</v>
      </c>
      <c r="B300" s="172"/>
      <c r="C300" s="141"/>
      <c r="D300" s="217"/>
      <c r="E300" s="217"/>
      <c r="F300" s="217"/>
      <c r="G300" s="140"/>
      <c r="H300" s="109"/>
      <c r="I300" s="101">
        <f t="shared" si="11"/>
        <v>0</v>
      </c>
      <c r="J300" s="193">
        <f>IF(COUNTIF($I$10:$I300,I300)&gt;1,"",I300)</f>
      </c>
      <c r="K300" s="190" t="s">
        <v>128</v>
      </c>
      <c r="L300" s="204" t="s">
        <v>37</v>
      </c>
    </row>
    <row r="301" spans="1:12" ht="15" customHeight="1">
      <c r="A301" s="98">
        <v>28</v>
      </c>
      <c r="B301" s="172"/>
      <c r="C301" s="141"/>
      <c r="D301" s="217"/>
      <c r="E301" s="217"/>
      <c r="F301" s="217"/>
      <c r="G301" s="140"/>
      <c r="H301" s="109"/>
      <c r="I301" s="101">
        <f t="shared" si="11"/>
        <v>0</v>
      </c>
      <c r="J301" s="193">
        <f>IF(COUNTIF($I$10:$I301,I301)&gt;1,"",I301)</f>
      </c>
      <c r="K301" s="190" t="s">
        <v>128</v>
      </c>
      <c r="L301" s="204" t="s">
        <v>37</v>
      </c>
    </row>
    <row r="302" spans="1:12" ht="15" customHeight="1">
      <c r="A302" s="98">
        <v>29</v>
      </c>
      <c r="B302" s="172"/>
      <c r="C302" s="141"/>
      <c r="D302" s="217"/>
      <c r="E302" s="217"/>
      <c r="F302" s="217"/>
      <c r="G302" s="140"/>
      <c r="H302" s="109"/>
      <c r="I302" s="101">
        <f t="shared" si="11"/>
        <v>0</v>
      </c>
      <c r="J302" s="193">
        <f>IF(COUNTIF($I$10:$I302,I302)&gt;1,"",I302)</f>
      </c>
      <c r="K302" s="190" t="s">
        <v>128</v>
      </c>
      <c r="L302" s="204" t="s">
        <v>37</v>
      </c>
    </row>
    <row r="303" spans="1:12" ht="15" customHeight="1">
      <c r="A303" s="98">
        <v>30</v>
      </c>
      <c r="B303" s="172"/>
      <c r="C303" s="141"/>
      <c r="D303" s="217"/>
      <c r="E303" s="217"/>
      <c r="F303" s="217"/>
      <c r="G303" s="140"/>
      <c r="H303" s="109"/>
      <c r="I303" s="101">
        <f t="shared" si="11"/>
        <v>0</v>
      </c>
      <c r="J303" s="193">
        <f>IF(COUNTIF($I$10:$I303,I303)&gt;1,"",I303)</f>
      </c>
      <c r="K303" s="190" t="s">
        <v>128</v>
      </c>
      <c r="L303" s="204" t="s">
        <v>37</v>
      </c>
    </row>
    <row r="304" spans="1:12" ht="15" customHeight="1">
      <c r="A304" s="98">
        <v>31</v>
      </c>
      <c r="B304" s="172"/>
      <c r="C304" s="141"/>
      <c r="D304" s="217"/>
      <c r="E304" s="217"/>
      <c r="F304" s="217"/>
      <c r="G304" s="140"/>
      <c r="H304" s="109"/>
      <c r="I304" s="101">
        <f t="shared" si="11"/>
        <v>0</v>
      </c>
      <c r="J304" s="193">
        <f>IF(COUNTIF($I$10:$I304,I304)&gt;1,"",I304)</f>
      </c>
      <c r="K304" s="190" t="s">
        <v>128</v>
      </c>
      <c r="L304" s="204" t="s">
        <v>37</v>
      </c>
    </row>
    <row r="305" spans="1:12" ht="15" customHeight="1">
      <c r="A305" s="98">
        <v>32</v>
      </c>
      <c r="B305" s="172"/>
      <c r="C305" s="141"/>
      <c r="D305" s="217"/>
      <c r="E305" s="217"/>
      <c r="F305" s="217"/>
      <c r="G305" s="140"/>
      <c r="H305" s="109"/>
      <c r="I305" s="101">
        <f t="shared" si="11"/>
        <v>0</v>
      </c>
      <c r="J305" s="193">
        <f>IF(COUNTIF($I$10:$I305,I305)&gt;1,"",I305)</f>
      </c>
      <c r="K305" s="190" t="s">
        <v>128</v>
      </c>
      <c r="L305" s="204" t="s">
        <v>37</v>
      </c>
    </row>
    <row r="306" spans="1:12" ht="15" customHeight="1">
      <c r="A306" s="98">
        <v>33</v>
      </c>
      <c r="B306" s="172"/>
      <c r="C306" s="141"/>
      <c r="D306" s="217"/>
      <c r="E306" s="217"/>
      <c r="F306" s="217"/>
      <c r="G306" s="140"/>
      <c r="H306" s="109"/>
      <c r="I306" s="101">
        <f aca="true" t="shared" si="14" ref="I306:I389">+F306</f>
        <v>0</v>
      </c>
      <c r="J306" s="193">
        <f>IF(COUNTIF($I$10:$I306,I306)&gt;1,"",I306)</f>
      </c>
      <c r="K306" s="190" t="s">
        <v>128</v>
      </c>
      <c r="L306" s="204" t="s">
        <v>37</v>
      </c>
    </row>
    <row r="307" spans="1:12" ht="15" customHeight="1">
      <c r="A307" s="98">
        <v>34</v>
      </c>
      <c r="B307" s="172"/>
      <c r="C307" s="141"/>
      <c r="D307" s="217"/>
      <c r="E307" s="217"/>
      <c r="F307" s="217"/>
      <c r="G307" s="140"/>
      <c r="H307" s="109"/>
      <c r="I307" s="101">
        <f t="shared" si="14"/>
        <v>0</v>
      </c>
      <c r="J307" s="193">
        <f>IF(COUNTIF($I$10:$I307,I307)&gt;1,"",I307)</f>
      </c>
      <c r="K307" s="190" t="s">
        <v>128</v>
      </c>
      <c r="L307" s="204" t="s">
        <v>37</v>
      </c>
    </row>
    <row r="308" spans="1:12" ht="15" customHeight="1">
      <c r="A308" s="98">
        <v>35</v>
      </c>
      <c r="B308" s="172"/>
      <c r="C308" s="141"/>
      <c r="D308" s="217"/>
      <c r="E308" s="217"/>
      <c r="F308" s="217"/>
      <c r="G308" s="140"/>
      <c r="H308" s="109"/>
      <c r="I308" s="101">
        <f t="shared" si="14"/>
        <v>0</v>
      </c>
      <c r="J308" s="193">
        <f>IF(COUNTIF($I$10:$I308,I308)&gt;1,"",I308)</f>
      </c>
      <c r="K308" s="190" t="s">
        <v>128</v>
      </c>
      <c r="L308" s="204" t="s">
        <v>37</v>
      </c>
    </row>
    <row r="309" spans="1:12" ht="15" customHeight="1">
      <c r="A309" s="98">
        <v>36</v>
      </c>
      <c r="B309" s="172"/>
      <c r="C309" s="141"/>
      <c r="D309" s="217"/>
      <c r="E309" s="217"/>
      <c r="F309" s="217"/>
      <c r="G309" s="140"/>
      <c r="H309" s="109"/>
      <c r="I309" s="101">
        <f t="shared" si="14"/>
        <v>0</v>
      </c>
      <c r="J309" s="193">
        <f>IF(COUNTIF($I$10:$I309,I309)&gt;1,"",I309)</f>
      </c>
      <c r="K309" s="190" t="s">
        <v>128</v>
      </c>
      <c r="L309" s="204" t="s">
        <v>37</v>
      </c>
    </row>
    <row r="310" spans="1:12" ht="15" customHeight="1">
      <c r="A310" s="98">
        <v>37</v>
      </c>
      <c r="B310" s="172"/>
      <c r="C310" s="141"/>
      <c r="D310" s="217"/>
      <c r="E310" s="217"/>
      <c r="F310" s="217"/>
      <c r="G310" s="140"/>
      <c r="H310" s="109"/>
      <c r="I310" s="101">
        <f t="shared" si="14"/>
        <v>0</v>
      </c>
      <c r="J310" s="193">
        <f>IF(COUNTIF($I$10:$I310,I310)&gt;1,"",I310)</f>
      </c>
      <c r="K310" s="190" t="s">
        <v>128</v>
      </c>
      <c r="L310" s="204" t="s">
        <v>37</v>
      </c>
    </row>
    <row r="311" spans="1:12" ht="15" customHeight="1">
      <c r="A311" s="98">
        <v>38</v>
      </c>
      <c r="B311" s="172"/>
      <c r="C311" s="141"/>
      <c r="D311" s="217"/>
      <c r="E311" s="217"/>
      <c r="F311" s="217"/>
      <c r="G311" s="140"/>
      <c r="H311" s="109"/>
      <c r="I311" s="101">
        <f t="shared" si="14"/>
        <v>0</v>
      </c>
      <c r="J311" s="193">
        <f>IF(COUNTIF($I$10:$I311,I311)&gt;1,"",I311)</f>
      </c>
      <c r="K311" s="190" t="s">
        <v>128</v>
      </c>
      <c r="L311" s="204" t="s">
        <v>37</v>
      </c>
    </row>
    <row r="312" spans="1:12" ht="15" customHeight="1">
      <c r="A312" s="98">
        <v>39</v>
      </c>
      <c r="B312" s="172"/>
      <c r="C312" s="141"/>
      <c r="D312" s="217"/>
      <c r="E312" s="217"/>
      <c r="F312" s="217"/>
      <c r="G312" s="140"/>
      <c r="H312" s="109"/>
      <c r="I312" s="101">
        <f t="shared" si="14"/>
        <v>0</v>
      </c>
      <c r="J312" s="193">
        <f>IF(COUNTIF($I$10:$I312,I312)&gt;1,"",I312)</f>
      </c>
      <c r="K312" s="190" t="s">
        <v>128</v>
      </c>
      <c r="L312" s="204" t="s">
        <v>37</v>
      </c>
    </row>
    <row r="313" spans="1:12" ht="15" customHeight="1">
      <c r="A313" s="98">
        <v>40</v>
      </c>
      <c r="B313" s="172"/>
      <c r="C313" s="141"/>
      <c r="D313" s="218"/>
      <c r="E313" s="218"/>
      <c r="F313" s="217"/>
      <c r="G313" s="140"/>
      <c r="H313" s="109"/>
      <c r="I313" s="101">
        <f t="shared" si="14"/>
        <v>0</v>
      </c>
      <c r="J313" s="193">
        <f>IF(COUNTIF($I$10:$I313,I313)&gt;1,"",I313)</f>
      </c>
      <c r="K313" s="190" t="s">
        <v>128</v>
      </c>
      <c r="L313" s="204" t="s">
        <v>37</v>
      </c>
    </row>
    <row r="314" spans="1:12" ht="15" customHeight="1">
      <c r="A314" s="98">
        <v>41</v>
      </c>
      <c r="B314" s="172"/>
      <c r="C314" s="141"/>
      <c r="D314" s="217"/>
      <c r="E314" s="217"/>
      <c r="F314" s="217"/>
      <c r="G314" s="140"/>
      <c r="H314" s="109"/>
      <c r="I314" s="101">
        <f aca="true" t="shared" si="15" ref="I314:I323">+F314</f>
        <v>0</v>
      </c>
      <c r="J314" s="193">
        <f>IF(COUNTIF($I$10:$I314,I314)&gt;1,"",I314)</f>
      </c>
      <c r="K314" s="190" t="s">
        <v>128</v>
      </c>
      <c r="L314" s="204" t="s">
        <v>37</v>
      </c>
    </row>
    <row r="315" spans="1:12" ht="15" customHeight="1">
      <c r="A315" s="98">
        <v>42</v>
      </c>
      <c r="B315" s="172"/>
      <c r="C315" s="141"/>
      <c r="D315" s="218"/>
      <c r="E315" s="218"/>
      <c r="F315" s="217"/>
      <c r="G315" s="140"/>
      <c r="H315" s="109"/>
      <c r="I315" s="101">
        <f t="shared" si="15"/>
        <v>0</v>
      </c>
      <c r="J315" s="193">
        <f>IF(COUNTIF($I$10:$I315,I315)&gt;1,"",I315)</f>
      </c>
      <c r="K315" s="190" t="s">
        <v>128</v>
      </c>
      <c r="L315" s="204" t="s">
        <v>37</v>
      </c>
    </row>
    <row r="316" spans="1:12" ht="15" customHeight="1">
      <c r="A316" s="98">
        <v>43</v>
      </c>
      <c r="B316" s="172"/>
      <c r="C316" s="141"/>
      <c r="D316" s="217"/>
      <c r="E316" s="217"/>
      <c r="F316" s="217"/>
      <c r="G316" s="140"/>
      <c r="H316" s="109"/>
      <c r="I316" s="101">
        <f t="shared" si="15"/>
        <v>0</v>
      </c>
      <c r="J316" s="193">
        <f>IF(COUNTIF($I$10:$I316,I316)&gt;1,"",I316)</f>
      </c>
      <c r="K316" s="190" t="s">
        <v>128</v>
      </c>
      <c r="L316" s="204" t="s">
        <v>37</v>
      </c>
    </row>
    <row r="317" spans="1:12" ht="15" customHeight="1">
      <c r="A317" s="98">
        <v>44</v>
      </c>
      <c r="B317" s="172"/>
      <c r="C317" s="141"/>
      <c r="D317" s="219"/>
      <c r="E317" s="219"/>
      <c r="F317" s="217"/>
      <c r="G317" s="140"/>
      <c r="H317" s="109"/>
      <c r="I317" s="101">
        <f t="shared" si="15"/>
        <v>0</v>
      </c>
      <c r="J317" s="193">
        <f>IF(COUNTIF($I$10:$I317,I317)&gt;1,"",I317)</f>
      </c>
      <c r="K317" s="190" t="s">
        <v>128</v>
      </c>
      <c r="L317" s="204" t="s">
        <v>37</v>
      </c>
    </row>
    <row r="318" spans="1:12" ht="15" customHeight="1">
      <c r="A318" s="98">
        <v>45</v>
      </c>
      <c r="B318" s="172"/>
      <c r="C318" s="141"/>
      <c r="D318" s="219"/>
      <c r="E318" s="219"/>
      <c r="F318" s="217"/>
      <c r="G318" s="140"/>
      <c r="H318" s="109"/>
      <c r="I318" s="101">
        <f t="shared" si="15"/>
        <v>0</v>
      </c>
      <c r="J318" s="193">
        <f>IF(COUNTIF($I$10:$I318,I318)&gt;1,"",I318)</f>
      </c>
      <c r="K318" s="190" t="s">
        <v>128</v>
      </c>
      <c r="L318" s="204" t="s">
        <v>37</v>
      </c>
    </row>
    <row r="319" spans="1:12" ht="15" customHeight="1">
      <c r="A319" s="98">
        <v>46</v>
      </c>
      <c r="B319" s="172"/>
      <c r="C319" s="141"/>
      <c r="D319" s="219"/>
      <c r="E319" s="219"/>
      <c r="F319" s="217"/>
      <c r="G319" s="140"/>
      <c r="H319" s="109"/>
      <c r="I319" s="101">
        <f t="shared" si="15"/>
        <v>0</v>
      </c>
      <c r="J319" s="193">
        <f>IF(COUNTIF($I$10:$I319,I319)&gt;1,"",I319)</f>
      </c>
      <c r="K319" s="190" t="s">
        <v>128</v>
      </c>
      <c r="L319" s="204" t="s">
        <v>37</v>
      </c>
    </row>
    <row r="320" spans="1:12" ht="15" customHeight="1">
      <c r="A320" s="98">
        <v>47</v>
      </c>
      <c r="B320" s="138"/>
      <c r="C320" s="141"/>
      <c r="D320" s="139"/>
      <c r="E320" s="139"/>
      <c r="F320" s="139"/>
      <c r="G320" s="140"/>
      <c r="H320" s="109"/>
      <c r="I320" s="101">
        <f t="shared" si="15"/>
        <v>0</v>
      </c>
      <c r="J320" s="193">
        <f>IF(COUNTIF($I$10:$I320,I320)&gt;1,"",I320)</f>
      </c>
      <c r="K320" s="190" t="s">
        <v>128</v>
      </c>
      <c r="L320" s="204" t="s">
        <v>37</v>
      </c>
    </row>
    <row r="321" spans="1:12" ht="15" customHeight="1">
      <c r="A321" s="98">
        <v>48</v>
      </c>
      <c r="B321" s="138"/>
      <c r="C321" s="141"/>
      <c r="D321" s="139"/>
      <c r="E321" s="139"/>
      <c r="F321" s="139"/>
      <c r="G321" s="140"/>
      <c r="H321" s="109"/>
      <c r="I321" s="101">
        <f t="shared" si="15"/>
        <v>0</v>
      </c>
      <c r="J321" s="193">
        <f>IF(COUNTIF($I$10:$I321,I321)&gt;1,"",I321)</f>
      </c>
      <c r="K321" s="190" t="s">
        <v>128</v>
      </c>
      <c r="L321" s="204" t="s">
        <v>37</v>
      </c>
    </row>
    <row r="322" spans="1:12" ht="15" customHeight="1">
      <c r="A322" s="98">
        <v>49</v>
      </c>
      <c r="B322" s="138"/>
      <c r="C322" s="141"/>
      <c r="D322" s="139"/>
      <c r="E322" s="139"/>
      <c r="F322" s="139"/>
      <c r="G322" s="140"/>
      <c r="H322" s="109"/>
      <c r="I322" s="101">
        <f t="shared" si="15"/>
        <v>0</v>
      </c>
      <c r="J322" s="193">
        <f>IF(COUNTIF($I$10:$I322,I322)&gt;1,"",I322)</f>
      </c>
      <c r="K322" s="190" t="s">
        <v>128</v>
      </c>
      <c r="L322" s="204" t="s">
        <v>37</v>
      </c>
    </row>
    <row r="323" spans="1:12" ht="15" customHeight="1">
      <c r="A323" s="98">
        <v>50</v>
      </c>
      <c r="B323" s="138"/>
      <c r="C323" s="141"/>
      <c r="D323" s="139"/>
      <c r="E323" s="139"/>
      <c r="F323" s="139"/>
      <c r="G323" s="140"/>
      <c r="H323" s="109"/>
      <c r="I323" s="101">
        <f t="shared" si="15"/>
        <v>0</v>
      </c>
      <c r="J323" s="193">
        <f>IF(COUNTIF($I$10:$I323,I323)&gt;1,"",I323)</f>
      </c>
      <c r="K323" s="190" t="s">
        <v>128</v>
      </c>
      <c r="L323" s="204" t="s">
        <v>37</v>
      </c>
    </row>
    <row r="324" spans="1:12" ht="15" customHeight="1">
      <c r="A324" s="98"/>
      <c r="B324" s="331" t="s">
        <v>78</v>
      </c>
      <c r="C324" s="331"/>
      <c r="D324" s="331"/>
      <c r="E324" s="331"/>
      <c r="F324" s="331"/>
      <c r="G324" s="331"/>
      <c r="I324" s="101">
        <f t="shared" si="14"/>
        <v>0</v>
      </c>
      <c r="J324" s="193">
        <f>IF(COUNTIF($I$10:$I324,I324)&gt;1,"",I324)</f>
      </c>
      <c r="K324" s="190" t="s">
        <v>128</v>
      </c>
      <c r="L324" s="204" t="s">
        <v>37</v>
      </c>
    </row>
    <row r="325" spans="1:12" ht="15" customHeight="1">
      <c r="A325" s="98">
        <v>1</v>
      </c>
      <c r="B325" s="240"/>
      <c r="C325" s="249"/>
      <c r="D325" s="241"/>
      <c r="E325" s="241"/>
      <c r="F325" s="241"/>
      <c r="G325" s="242"/>
      <c r="H325" s="109" t="str">
        <f>IF(COUNTIF($B$325:$B$344,B325)&gt;1,"X"," ")</f>
        <v> </v>
      </c>
      <c r="I325" s="101">
        <f t="shared" si="14"/>
        <v>0</v>
      </c>
      <c r="J325" s="193">
        <f>IF(COUNTIF($I$10:$I325,I325)&gt;1,"",I325)</f>
      </c>
      <c r="K325" s="190" t="s">
        <v>128</v>
      </c>
      <c r="L325" s="204" t="s">
        <v>37</v>
      </c>
    </row>
    <row r="326" spans="1:12" ht="15" customHeight="1">
      <c r="A326" s="98">
        <v>2</v>
      </c>
      <c r="B326" s="240"/>
      <c r="C326" s="249"/>
      <c r="D326" s="241"/>
      <c r="E326" s="241"/>
      <c r="F326" s="241"/>
      <c r="G326" s="242"/>
      <c r="H326" s="109" t="str">
        <f aca="true" t="shared" si="16" ref="H326:H344">IF(COUNTIF($B$325:$B$344,B326)&gt;1,"X"," ")</f>
        <v> </v>
      </c>
      <c r="I326" s="101">
        <f t="shared" si="14"/>
        <v>0</v>
      </c>
      <c r="J326" s="193">
        <f>IF(COUNTIF($I$10:$I326,I326)&gt;1,"",I326)</f>
      </c>
      <c r="K326" s="190" t="s">
        <v>128</v>
      </c>
      <c r="L326" s="204" t="s">
        <v>37</v>
      </c>
    </row>
    <row r="327" spans="1:12" ht="15" customHeight="1">
      <c r="A327" s="98">
        <v>3</v>
      </c>
      <c r="B327" s="240"/>
      <c r="C327" s="249"/>
      <c r="D327" s="241"/>
      <c r="E327" s="241"/>
      <c r="F327" s="241"/>
      <c r="G327" s="242"/>
      <c r="H327" s="109" t="str">
        <f t="shared" si="16"/>
        <v> </v>
      </c>
      <c r="I327" s="101">
        <f t="shared" si="14"/>
        <v>0</v>
      </c>
      <c r="J327" s="193">
        <f>IF(COUNTIF($I$10:$I327,I327)&gt;1,"",I327)</f>
      </c>
      <c r="K327" s="190" t="s">
        <v>128</v>
      </c>
      <c r="L327" s="204" t="s">
        <v>37</v>
      </c>
    </row>
    <row r="328" spans="1:12" ht="15" customHeight="1">
      <c r="A328" s="98">
        <v>4</v>
      </c>
      <c r="B328" s="240"/>
      <c r="C328" s="249"/>
      <c r="D328" s="241"/>
      <c r="E328" s="241"/>
      <c r="F328" s="241"/>
      <c r="G328" s="248"/>
      <c r="H328" s="109" t="str">
        <f t="shared" si="16"/>
        <v> </v>
      </c>
      <c r="I328" s="101">
        <f t="shared" si="14"/>
        <v>0</v>
      </c>
      <c r="J328" s="193">
        <f>IF(COUNTIF($I$10:$I328,I328)&gt;1,"",I328)</f>
      </c>
      <c r="K328" s="190" t="s">
        <v>128</v>
      </c>
      <c r="L328" s="204" t="s">
        <v>37</v>
      </c>
    </row>
    <row r="329" spans="1:12" ht="15" customHeight="1">
      <c r="A329" s="98">
        <v>5</v>
      </c>
      <c r="B329" s="240"/>
      <c r="C329" s="249"/>
      <c r="D329" s="236"/>
      <c r="E329" s="236"/>
      <c r="F329" s="236"/>
      <c r="G329" s="246"/>
      <c r="H329" s="109" t="str">
        <f t="shared" si="16"/>
        <v> </v>
      </c>
      <c r="I329" s="101">
        <f t="shared" si="14"/>
        <v>0</v>
      </c>
      <c r="J329" s="193">
        <f>IF(COUNTIF($I$10:$I329,I329)&gt;1,"",I329)</f>
      </c>
      <c r="K329" s="190" t="s">
        <v>128</v>
      </c>
      <c r="L329" s="204" t="s">
        <v>37</v>
      </c>
    </row>
    <row r="330" spans="1:12" ht="15" customHeight="1">
      <c r="A330" s="98">
        <v>6</v>
      </c>
      <c r="B330" s="240"/>
      <c r="C330" s="249"/>
      <c r="D330" s="236"/>
      <c r="E330" s="236"/>
      <c r="F330" s="236"/>
      <c r="G330" s="246"/>
      <c r="H330" s="109" t="str">
        <f t="shared" si="16"/>
        <v> </v>
      </c>
      <c r="I330" s="101">
        <f t="shared" si="14"/>
        <v>0</v>
      </c>
      <c r="J330" s="193">
        <f>IF(COUNTIF($I$10:$I330,I330)&gt;1,"",I330)</f>
      </c>
      <c r="K330" s="190" t="s">
        <v>128</v>
      </c>
      <c r="L330" s="204" t="s">
        <v>37</v>
      </c>
    </row>
    <row r="331" spans="1:12" ht="15" customHeight="1">
      <c r="A331" s="98">
        <v>7</v>
      </c>
      <c r="B331" s="240"/>
      <c r="C331" s="249"/>
      <c r="D331" s="241"/>
      <c r="E331" s="241"/>
      <c r="F331" s="241"/>
      <c r="G331" s="248"/>
      <c r="H331" s="109" t="str">
        <f t="shared" si="16"/>
        <v> </v>
      </c>
      <c r="I331" s="101">
        <f t="shared" si="14"/>
        <v>0</v>
      </c>
      <c r="J331" s="193">
        <f>IF(COUNTIF($I$10:$I331,I331)&gt;1,"",I331)</f>
      </c>
      <c r="K331" s="190" t="s">
        <v>128</v>
      </c>
      <c r="L331" s="204" t="s">
        <v>37</v>
      </c>
    </row>
    <row r="332" spans="1:12" ht="15" customHeight="1">
      <c r="A332" s="98">
        <v>8</v>
      </c>
      <c r="B332" s="240"/>
      <c r="C332" s="249"/>
      <c r="D332" s="241"/>
      <c r="E332" s="241"/>
      <c r="F332" s="241"/>
      <c r="G332" s="248"/>
      <c r="H332" s="109" t="str">
        <f t="shared" si="16"/>
        <v> </v>
      </c>
      <c r="I332" s="101">
        <f t="shared" si="14"/>
        <v>0</v>
      </c>
      <c r="J332" s="193">
        <f>IF(COUNTIF($I$10:$I332,I332)&gt;1,"",I332)</f>
      </c>
      <c r="K332" s="190" t="s">
        <v>128</v>
      </c>
      <c r="L332" s="204" t="s">
        <v>37</v>
      </c>
    </row>
    <row r="333" spans="1:12" ht="15" customHeight="1">
      <c r="A333" s="98">
        <v>9</v>
      </c>
      <c r="B333" s="240"/>
      <c r="C333" s="249"/>
      <c r="D333" s="245"/>
      <c r="E333" s="245"/>
      <c r="F333" s="245"/>
      <c r="G333" s="248"/>
      <c r="H333" s="109" t="str">
        <f t="shared" si="16"/>
        <v> </v>
      </c>
      <c r="I333" s="101">
        <f t="shared" si="14"/>
        <v>0</v>
      </c>
      <c r="J333" s="193">
        <f>IF(COUNTIF($I$10:$I333,I333)&gt;1,"",I333)</f>
      </c>
      <c r="K333" s="190" t="s">
        <v>128</v>
      </c>
      <c r="L333" s="204" t="s">
        <v>37</v>
      </c>
    </row>
    <row r="334" spans="1:12" ht="15" customHeight="1">
      <c r="A334" s="98">
        <v>10</v>
      </c>
      <c r="B334" s="240"/>
      <c r="C334" s="249"/>
      <c r="D334" s="245"/>
      <c r="E334" s="245"/>
      <c r="F334" s="245"/>
      <c r="G334" s="248"/>
      <c r="H334" s="109" t="str">
        <f t="shared" si="16"/>
        <v> </v>
      </c>
      <c r="I334" s="101">
        <f t="shared" si="14"/>
        <v>0</v>
      </c>
      <c r="J334" s="193">
        <f>IF(COUNTIF($I$10:$I334,I334)&gt;1,"",I334)</f>
      </c>
      <c r="K334" s="190" t="s">
        <v>128</v>
      </c>
      <c r="L334" s="204" t="s">
        <v>37</v>
      </c>
    </row>
    <row r="335" spans="1:12" ht="15" customHeight="1">
      <c r="A335" s="98">
        <v>11</v>
      </c>
      <c r="B335" s="240"/>
      <c r="C335" s="249"/>
      <c r="D335" s="245"/>
      <c r="E335" s="245"/>
      <c r="F335" s="245"/>
      <c r="G335" s="254"/>
      <c r="H335" s="109" t="str">
        <f>IF(COUNTIF($B$325:$B$344,B335)&gt;1,"X"," ")</f>
        <v> </v>
      </c>
      <c r="I335" s="101">
        <f t="shared" si="14"/>
        <v>0</v>
      </c>
      <c r="J335" s="193">
        <f>IF(COUNTIF($I$10:$I335,I335)&gt;1,"",I335)</f>
      </c>
      <c r="K335" s="190" t="s">
        <v>128</v>
      </c>
      <c r="L335" s="204" t="s">
        <v>37</v>
      </c>
    </row>
    <row r="336" spans="1:12" ht="15" customHeight="1">
      <c r="A336" s="98">
        <v>12</v>
      </c>
      <c r="B336" s="240"/>
      <c r="C336" s="249"/>
      <c r="D336" s="245"/>
      <c r="E336" s="245"/>
      <c r="F336" s="245"/>
      <c r="G336" s="254"/>
      <c r="H336" s="109" t="str">
        <f t="shared" si="16"/>
        <v> </v>
      </c>
      <c r="I336" s="101">
        <f t="shared" si="14"/>
        <v>0</v>
      </c>
      <c r="J336" s="193">
        <f>IF(COUNTIF($I$10:$I336,I336)&gt;1,"",I336)</f>
      </c>
      <c r="K336" s="190" t="s">
        <v>128</v>
      </c>
      <c r="L336" s="204" t="s">
        <v>37</v>
      </c>
    </row>
    <row r="337" spans="1:12" ht="15" customHeight="1">
      <c r="A337" s="98">
        <v>13</v>
      </c>
      <c r="B337" s="240"/>
      <c r="C337" s="249"/>
      <c r="D337" s="236"/>
      <c r="E337" s="236"/>
      <c r="F337" s="236"/>
      <c r="G337" s="236"/>
      <c r="H337" s="109" t="str">
        <f t="shared" si="16"/>
        <v> </v>
      </c>
      <c r="I337" s="101">
        <f t="shared" si="14"/>
        <v>0</v>
      </c>
      <c r="J337" s="193">
        <f>IF(COUNTIF($I$10:$I337,I337)&gt;1,"",I337)</f>
      </c>
      <c r="K337" s="190" t="s">
        <v>128</v>
      </c>
      <c r="L337" s="204" t="s">
        <v>37</v>
      </c>
    </row>
    <row r="338" spans="1:12" ht="15" customHeight="1">
      <c r="A338" s="98">
        <v>14</v>
      </c>
      <c r="B338" s="240"/>
      <c r="C338" s="249"/>
      <c r="D338" s="236"/>
      <c r="E338" s="236"/>
      <c r="F338" s="236"/>
      <c r="G338" s="236"/>
      <c r="H338" s="109" t="str">
        <f t="shared" si="16"/>
        <v> </v>
      </c>
      <c r="I338" s="101">
        <f t="shared" si="14"/>
        <v>0</v>
      </c>
      <c r="J338" s="193">
        <f>IF(COUNTIF($I$10:$I338,I338)&gt;1,"",I338)</f>
      </c>
      <c r="K338" s="190" t="s">
        <v>128</v>
      </c>
      <c r="L338" s="204" t="s">
        <v>37</v>
      </c>
    </row>
    <row r="339" spans="1:12" ht="15" customHeight="1">
      <c r="A339" s="98">
        <v>15</v>
      </c>
      <c r="B339" s="240"/>
      <c r="C339" s="249"/>
      <c r="D339" s="236"/>
      <c r="E339" s="236"/>
      <c r="F339" s="236"/>
      <c r="G339" s="236"/>
      <c r="H339" s="109" t="str">
        <f t="shared" si="16"/>
        <v> </v>
      </c>
      <c r="I339" s="101">
        <f t="shared" si="14"/>
        <v>0</v>
      </c>
      <c r="J339" s="193">
        <f>IF(COUNTIF($I$10:$I339,I339)&gt;1,"",I339)</f>
      </c>
      <c r="K339" s="190" t="s">
        <v>128</v>
      </c>
      <c r="L339" s="204" t="s">
        <v>37</v>
      </c>
    </row>
    <row r="340" spans="1:12" ht="15" customHeight="1">
      <c r="A340" s="98">
        <v>16</v>
      </c>
      <c r="B340" s="240"/>
      <c r="C340" s="249"/>
      <c r="D340" s="236"/>
      <c r="E340" s="236"/>
      <c r="F340" s="236"/>
      <c r="G340" s="236"/>
      <c r="H340" s="109" t="str">
        <f t="shared" si="16"/>
        <v> </v>
      </c>
      <c r="I340" s="101">
        <f t="shared" si="14"/>
        <v>0</v>
      </c>
      <c r="J340" s="193">
        <f>IF(COUNTIF($I$10:$I340,I340)&gt;1,"",I340)</f>
      </c>
      <c r="K340" s="190" t="s">
        <v>128</v>
      </c>
      <c r="L340" s="204" t="s">
        <v>37</v>
      </c>
    </row>
    <row r="341" spans="1:12" ht="15" customHeight="1">
      <c r="A341" s="98">
        <v>17</v>
      </c>
      <c r="B341" s="240"/>
      <c r="C341" s="249"/>
      <c r="D341" s="236"/>
      <c r="E341" s="236"/>
      <c r="F341" s="236"/>
      <c r="G341" s="236"/>
      <c r="H341" s="109" t="str">
        <f t="shared" si="16"/>
        <v> </v>
      </c>
      <c r="I341" s="101">
        <f t="shared" si="14"/>
        <v>0</v>
      </c>
      <c r="J341" s="193">
        <f>IF(COUNTIF($I$10:$I341,I341)&gt;1,"",I341)</f>
      </c>
      <c r="K341" s="190" t="s">
        <v>128</v>
      </c>
      <c r="L341" s="204" t="s">
        <v>37</v>
      </c>
    </row>
    <row r="342" spans="1:12" ht="15" customHeight="1">
      <c r="A342" s="98">
        <v>18</v>
      </c>
      <c r="B342" s="240"/>
      <c r="C342" s="249"/>
      <c r="D342" s="236"/>
      <c r="E342" s="236"/>
      <c r="F342" s="236"/>
      <c r="G342" s="236"/>
      <c r="H342" s="109" t="str">
        <f t="shared" si="16"/>
        <v> </v>
      </c>
      <c r="I342" s="101">
        <f t="shared" si="14"/>
        <v>0</v>
      </c>
      <c r="J342" s="193">
        <f>IF(COUNTIF($I$10:$I342,I342)&gt;1,"",I342)</f>
      </c>
      <c r="K342" s="190" t="s">
        <v>128</v>
      </c>
      <c r="L342" s="204" t="s">
        <v>37</v>
      </c>
    </row>
    <row r="343" spans="1:12" ht="15" customHeight="1">
      <c r="A343" s="98">
        <v>19</v>
      </c>
      <c r="B343" s="240"/>
      <c r="C343" s="249"/>
      <c r="D343" s="250"/>
      <c r="E343" s="250"/>
      <c r="F343" s="236"/>
      <c r="G343" s="251"/>
      <c r="H343" s="109" t="str">
        <f t="shared" si="16"/>
        <v> </v>
      </c>
      <c r="I343" s="101">
        <f t="shared" si="14"/>
        <v>0</v>
      </c>
      <c r="J343" s="193">
        <f>IF(COUNTIF($I$10:$I343,I343)&gt;1,"",I343)</f>
      </c>
      <c r="K343" s="190" t="s">
        <v>128</v>
      </c>
      <c r="L343" s="204" t="s">
        <v>37</v>
      </c>
    </row>
    <row r="344" spans="1:12" ht="15" customHeight="1">
      <c r="A344" s="98">
        <v>20</v>
      </c>
      <c r="B344" s="252"/>
      <c r="C344" s="145"/>
      <c r="D344" s="146"/>
      <c r="E344" s="146"/>
      <c r="F344" s="146"/>
      <c r="G344" s="147"/>
      <c r="H344" s="109" t="str">
        <f t="shared" si="16"/>
        <v> </v>
      </c>
      <c r="I344" s="101">
        <f t="shared" si="14"/>
        <v>0</v>
      </c>
      <c r="J344" s="193">
        <f>IF(COUNTIF($I$10:$I344,I344)&gt;1,"",I344)</f>
      </c>
      <c r="K344" s="190" t="s">
        <v>128</v>
      </c>
      <c r="L344" s="204" t="s">
        <v>37</v>
      </c>
    </row>
    <row r="345" spans="1:12" ht="15" customHeight="1">
      <c r="A345" s="98">
        <v>21</v>
      </c>
      <c r="B345" s="252"/>
      <c r="C345" s="145"/>
      <c r="D345" s="146"/>
      <c r="E345" s="146"/>
      <c r="F345" s="146"/>
      <c r="G345" s="147"/>
      <c r="H345" s="109"/>
      <c r="I345" s="101">
        <f t="shared" si="14"/>
        <v>0</v>
      </c>
      <c r="J345" s="193">
        <f>IF(COUNTIF($I$10:$I345,I345)&gt;1,"",I345)</f>
      </c>
      <c r="K345" s="190" t="s">
        <v>128</v>
      </c>
      <c r="L345" s="204" t="s">
        <v>37</v>
      </c>
    </row>
    <row r="346" spans="1:12" ht="15" customHeight="1">
      <c r="A346" s="98">
        <v>22</v>
      </c>
      <c r="B346" s="144"/>
      <c r="C346" s="145"/>
      <c r="D346" s="146"/>
      <c r="E346" s="146"/>
      <c r="F346" s="146"/>
      <c r="G346" s="147"/>
      <c r="H346" s="109"/>
      <c r="I346" s="101">
        <f t="shared" si="14"/>
        <v>0</v>
      </c>
      <c r="J346" s="193">
        <f>IF(COUNTIF($I$10:$I346,I346)&gt;1,"",I346)</f>
      </c>
      <c r="K346" s="190" t="s">
        <v>128</v>
      </c>
      <c r="L346" s="204" t="s">
        <v>37</v>
      </c>
    </row>
    <row r="347" spans="1:12" ht="15" customHeight="1">
      <c r="A347" s="98">
        <v>23</v>
      </c>
      <c r="B347" s="144"/>
      <c r="C347" s="145"/>
      <c r="D347" s="146"/>
      <c r="E347" s="146"/>
      <c r="F347" s="146"/>
      <c r="G347" s="147"/>
      <c r="H347" s="109"/>
      <c r="I347" s="101">
        <f t="shared" si="14"/>
        <v>0</v>
      </c>
      <c r="J347" s="193">
        <f>IF(COUNTIF($I$10:$I347,I347)&gt;1,"",I347)</f>
      </c>
      <c r="K347" s="190" t="s">
        <v>128</v>
      </c>
      <c r="L347" s="204" t="s">
        <v>37</v>
      </c>
    </row>
    <row r="348" spans="1:12" ht="15" customHeight="1">
      <c r="A348" s="98">
        <v>24</v>
      </c>
      <c r="B348" s="144"/>
      <c r="C348" s="145"/>
      <c r="D348" s="146"/>
      <c r="E348" s="146"/>
      <c r="F348" s="146"/>
      <c r="G348" s="147"/>
      <c r="H348" s="109"/>
      <c r="I348" s="101">
        <f t="shared" si="14"/>
        <v>0</v>
      </c>
      <c r="J348" s="193">
        <f>IF(COUNTIF($I$10:$I348,I348)&gt;1,"",I348)</f>
      </c>
      <c r="K348" s="190" t="s">
        <v>128</v>
      </c>
      <c r="L348" s="204" t="s">
        <v>37</v>
      </c>
    </row>
    <row r="349" spans="1:12" ht="15" customHeight="1">
      <c r="A349" s="98">
        <v>25</v>
      </c>
      <c r="B349" s="144"/>
      <c r="C349" s="145"/>
      <c r="D349" s="146"/>
      <c r="E349" s="146"/>
      <c r="F349" s="146"/>
      <c r="G349" s="147"/>
      <c r="H349" s="109"/>
      <c r="I349" s="101">
        <f t="shared" si="14"/>
        <v>0</v>
      </c>
      <c r="J349" s="193">
        <f>IF(COUNTIF($I$10:$I349,I349)&gt;1,"",I349)</f>
      </c>
      <c r="K349" s="190" t="s">
        <v>128</v>
      </c>
      <c r="L349" s="204" t="s">
        <v>37</v>
      </c>
    </row>
    <row r="350" spans="1:12" ht="15" customHeight="1">
      <c r="A350" s="98">
        <v>26</v>
      </c>
      <c r="B350" s="144"/>
      <c r="C350" s="145"/>
      <c r="D350" s="146"/>
      <c r="E350" s="146"/>
      <c r="F350" s="146"/>
      <c r="G350" s="147"/>
      <c r="H350" s="109"/>
      <c r="I350" s="101">
        <f t="shared" si="14"/>
        <v>0</v>
      </c>
      <c r="J350" s="193">
        <f>IF(COUNTIF($I$10:$I350,I350)&gt;1,"",I350)</f>
      </c>
      <c r="K350" s="190" t="s">
        <v>128</v>
      </c>
      <c r="L350" s="204" t="s">
        <v>37</v>
      </c>
    </row>
    <row r="351" spans="1:12" ht="15" customHeight="1">
      <c r="A351" s="98">
        <v>27</v>
      </c>
      <c r="B351" s="144"/>
      <c r="C351" s="145"/>
      <c r="D351" s="146"/>
      <c r="E351" s="146"/>
      <c r="F351" s="146"/>
      <c r="G351" s="147"/>
      <c r="H351" s="109"/>
      <c r="I351" s="101">
        <f t="shared" si="14"/>
        <v>0</v>
      </c>
      <c r="J351" s="193">
        <f>IF(COUNTIF($I$10:$I351,I351)&gt;1,"",I351)</f>
      </c>
      <c r="K351" s="190" t="s">
        <v>128</v>
      </c>
      <c r="L351" s="204" t="s">
        <v>37</v>
      </c>
    </row>
    <row r="352" spans="1:12" ht="15" customHeight="1">
      <c r="A352" s="98">
        <v>28</v>
      </c>
      <c r="B352" s="144"/>
      <c r="C352" s="145"/>
      <c r="D352" s="146"/>
      <c r="E352" s="146"/>
      <c r="F352" s="146"/>
      <c r="G352" s="147"/>
      <c r="H352" s="109"/>
      <c r="I352" s="101">
        <f t="shared" si="14"/>
        <v>0</v>
      </c>
      <c r="J352" s="193">
        <f>IF(COUNTIF($I$10:$I352,I352)&gt;1,"",I352)</f>
      </c>
      <c r="K352" s="190" t="s">
        <v>128</v>
      </c>
      <c r="L352" s="204" t="s">
        <v>37</v>
      </c>
    </row>
    <row r="353" spans="1:12" ht="15" customHeight="1">
      <c r="A353" s="98">
        <v>29</v>
      </c>
      <c r="B353" s="144"/>
      <c r="C353" s="145"/>
      <c r="D353" s="146"/>
      <c r="E353" s="146"/>
      <c r="F353" s="146"/>
      <c r="G353" s="147"/>
      <c r="H353" s="109"/>
      <c r="I353" s="101">
        <f t="shared" si="14"/>
        <v>0</v>
      </c>
      <c r="J353" s="193">
        <f>IF(COUNTIF($I$10:$I353,I353)&gt;1,"",I353)</f>
      </c>
      <c r="K353" s="190" t="s">
        <v>128</v>
      </c>
      <c r="L353" s="204" t="s">
        <v>37</v>
      </c>
    </row>
    <row r="354" spans="1:12" ht="15" customHeight="1">
      <c r="A354" s="98">
        <v>30</v>
      </c>
      <c r="B354" s="144"/>
      <c r="C354" s="145"/>
      <c r="D354" s="146"/>
      <c r="E354" s="146"/>
      <c r="F354" s="146"/>
      <c r="G354" s="147"/>
      <c r="H354" s="109"/>
      <c r="I354" s="101">
        <f t="shared" si="14"/>
        <v>0</v>
      </c>
      <c r="J354" s="193">
        <f>IF(COUNTIF($I$10:$I354,I354)&gt;1,"",I354)</f>
      </c>
      <c r="K354" s="190" t="s">
        <v>128</v>
      </c>
      <c r="L354" s="204" t="s">
        <v>37</v>
      </c>
    </row>
    <row r="355" spans="1:12" ht="15" customHeight="1">
      <c r="A355" s="98">
        <v>31</v>
      </c>
      <c r="B355" s="144"/>
      <c r="C355" s="145"/>
      <c r="D355" s="146"/>
      <c r="E355" s="146"/>
      <c r="F355" s="146"/>
      <c r="G355" s="147"/>
      <c r="H355" s="109"/>
      <c r="I355" s="101">
        <f t="shared" si="14"/>
        <v>0</v>
      </c>
      <c r="J355" s="193">
        <f>IF(COUNTIF($I$10:$I355,I355)&gt;1,"",I355)</f>
      </c>
      <c r="K355" s="190" t="s">
        <v>128</v>
      </c>
      <c r="L355" s="204" t="s">
        <v>37</v>
      </c>
    </row>
    <row r="356" spans="1:12" ht="15" customHeight="1">
      <c r="A356" s="98">
        <v>32</v>
      </c>
      <c r="B356" s="144"/>
      <c r="C356" s="145"/>
      <c r="D356" s="146"/>
      <c r="E356" s="146"/>
      <c r="F356" s="146"/>
      <c r="G356" s="147"/>
      <c r="H356" s="109"/>
      <c r="I356" s="101">
        <f t="shared" si="14"/>
        <v>0</v>
      </c>
      <c r="J356" s="193">
        <f>IF(COUNTIF($I$10:$I356,I356)&gt;1,"",I356)</f>
      </c>
      <c r="K356" s="190" t="s">
        <v>128</v>
      </c>
      <c r="L356" s="204" t="s">
        <v>37</v>
      </c>
    </row>
    <row r="357" spans="1:12" ht="15" customHeight="1">
      <c r="A357" s="98">
        <v>33</v>
      </c>
      <c r="B357" s="144"/>
      <c r="C357" s="145"/>
      <c r="D357" s="146"/>
      <c r="E357" s="146"/>
      <c r="F357" s="146"/>
      <c r="G357" s="147"/>
      <c r="H357" s="109"/>
      <c r="I357" s="101">
        <f t="shared" si="14"/>
        <v>0</v>
      </c>
      <c r="J357" s="193">
        <f>IF(COUNTIF($I$10:$I357,I357)&gt;1,"",I357)</f>
      </c>
      <c r="K357" s="190" t="s">
        <v>128</v>
      </c>
      <c r="L357" s="204" t="s">
        <v>37</v>
      </c>
    </row>
    <row r="358" spans="1:12" ht="15" customHeight="1">
      <c r="A358" s="98">
        <v>34</v>
      </c>
      <c r="B358" s="144"/>
      <c r="C358" s="145"/>
      <c r="D358" s="146"/>
      <c r="E358" s="146"/>
      <c r="F358" s="146"/>
      <c r="G358" s="147"/>
      <c r="H358" s="109"/>
      <c r="I358" s="101">
        <f t="shared" si="14"/>
        <v>0</v>
      </c>
      <c r="J358" s="193">
        <f>IF(COUNTIF($I$10:$I358,I358)&gt;1,"",I358)</f>
      </c>
      <c r="K358" s="190" t="s">
        <v>128</v>
      </c>
      <c r="L358" s="204" t="s">
        <v>37</v>
      </c>
    </row>
    <row r="359" spans="1:12" ht="15" customHeight="1">
      <c r="A359" s="98">
        <v>35</v>
      </c>
      <c r="B359" s="144"/>
      <c r="C359" s="145"/>
      <c r="D359" s="146"/>
      <c r="E359" s="146"/>
      <c r="F359" s="146"/>
      <c r="G359" s="147"/>
      <c r="H359" s="109"/>
      <c r="I359" s="101">
        <f t="shared" si="14"/>
        <v>0</v>
      </c>
      <c r="J359" s="193">
        <f>IF(COUNTIF($I$10:$I359,I359)&gt;1,"",I359)</f>
      </c>
      <c r="K359" s="190" t="s">
        <v>128</v>
      </c>
      <c r="L359" s="204" t="s">
        <v>37</v>
      </c>
    </row>
    <row r="360" spans="1:12" ht="15" customHeight="1">
      <c r="A360" s="98">
        <v>36</v>
      </c>
      <c r="B360" s="144"/>
      <c r="C360" s="145"/>
      <c r="D360" s="146"/>
      <c r="E360" s="146"/>
      <c r="F360" s="146"/>
      <c r="G360" s="147"/>
      <c r="H360" s="109"/>
      <c r="I360" s="101">
        <f t="shared" si="14"/>
        <v>0</v>
      </c>
      <c r="J360" s="193">
        <f>IF(COUNTIF($I$10:$I360,I360)&gt;1,"",I360)</f>
      </c>
      <c r="K360" s="190" t="s">
        <v>128</v>
      </c>
      <c r="L360" s="204" t="s">
        <v>37</v>
      </c>
    </row>
    <row r="361" spans="1:12" ht="15" customHeight="1">
      <c r="A361" s="98">
        <v>37</v>
      </c>
      <c r="B361" s="144"/>
      <c r="C361" s="145"/>
      <c r="D361" s="146"/>
      <c r="E361" s="146"/>
      <c r="F361" s="146"/>
      <c r="G361" s="147"/>
      <c r="H361" s="109"/>
      <c r="I361" s="101">
        <f t="shared" si="14"/>
        <v>0</v>
      </c>
      <c r="J361" s="193">
        <f>IF(COUNTIF($I$10:$I361,I361)&gt;1,"",I361)</f>
      </c>
      <c r="K361" s="190" t="s">
        <v>128</v>
      </c>
      <c r="L361" s="204" t="s">
        <v>37</v>
      </c>
    </row>
    <row r="362" spans="1:12" ht="15" customHeight="1">
      <c r="A362" s="98">
        <v>38</v>
      </c>
      <c r="B362" s="144"/>
      <c r="C362" s="145"/>
      <c r="D362" s="146"/>
      <c r="E362" s="146"/>
      <c r="F362" s="146"/>
      <c r="G362" s="147"/>
      <c r="H362" s="109"/>
      <c r="I362" s="101">
        <f t="shared" si="14"/>
        <v>0</v>
      </c>
      <c r="J362" s="193">
        <f>IF(COUNTIF($I$10:$I362,I362)&gt;1,"",I362)</f>
      </c>
      <c r="K362" s="190" t="s">
        <v>128</v>
      </c>
      <c r="L362" s="204" t="s">
        <v>37</v>
      </c>
    </row>
    <row r="363" spans="1:12" ht="15" customHeight="1">
      <c r="A363" s="98">
        <v>39</v>
      </c>
      <c r="B363" s="144"/>
      <c r="C363" s="145"/>
      <c r="D363" s="146"/>
      <c r="E363" s="146"/>
      <c r="F363" s="146"/>
      <c r="G363" s="147"/>
      <c r="H363" s="109"/>
      <c r="I363" s="101">
        <f t="shared" si="14"/>
        <v>0</v>
      </c>
      <c r="J363" s="193">
        <f>IF(COUNTIF($I$10:$I363,I363)&gt;1,"",I363)</f>
      </c>
      <c r="K363" s="190" t="s">
        <v>128</v>
      </c>
      <c r="L363" s="204" t="s">
        <v>37</v>
      </c>
    </row>
    <row r="364" spans="1:12" ht="15" customHeight="1">
      <c r="A364" s="98">
        <v>40</v>
      </c>
      <c r="B364" s="144"/>
      <c r="C364" s="145"/>
      <c r="D364" s="146"/>
      <c r="E364" s="146"/>
      <c r="F364" s="146"/>
      <c r="G364" s="147"/>
      <c r="H364" s="109"/>
      <c r="I364" s="101">
        <f t="shared" si="14"/>
        <v>0</v>
      </c>
      <c r="J364" s="193">
        <f>IF(COUNTIF($I$10:$I364,I364)&gt;1,"",I364)</f>
      </c>
      <c r="K364" s="190" t="s">
        <v>128</v>
      </c>
      <c r="L364" s="204" t="s">
        <v>37</v>
      </c>
    </row>
    <row r="365" spans="1:12" ht="15" customHeight="1">
      <c r="A365" s="98">
        <v>41</v>
      </c>
      <c r="B365" s="144"/>
      <c r="C365" s="145"/>
      <c r="D365" s="146"/>
      <c r="E365" s="146"/>
      <c r="F365" s="146"/>
      <c r="G365" s="147"/>
      <c r="H365" s="109"/>
      <c r="I365" s="101">
        <f aca="true" t="shared" si="17" ref="I365:I374">+F365</f>
        <v>0</v>
      </c>
      <c r="J365" s="193">
        <f>IF(COUNTIF($I$10:$I365,I365)&gt;1,"",I365)</f>
      </c>
      <c r="K365" s="190" t="s">
        <v>128</v>
      </c>
      <c r="L365" s="204" t="s">
        <v>37</v>
      </c>
    </row>
    <row r="366" spans="1:12" ht="15" customHeight="1">
      <c r="A366" s="98">
        <v>42</v>
      </c>
      <c r="B366" s="144"/>
      <c r="C366" s="145"/>
      <c r="D366" s="146"/>
      <c r="E366" s="146"/>
      <c r="F366" s="146"/>
      <c r="G366" s="147"/>
      <c r="H366" s="109"/>
      <c r="I366" s="101">
        <f t="shared" si="17"/>
        <v>0</v>
      </c>
      <c r="J366" s="193">
        <f>IF(COUNTIF($I$10:$I366,I366)&gt;1,"",I366)</f>
      </c>
      <c r="K366" s="190" t="s">
        <v>128</v>
      </c>
      <c r="L366" s="204" t="s">
        <v>37</v>
      </c>
    </row>
    <row r="367" spans="1:12" ht="15" customHeight="1">
      <c r="A367" s="98">
        <v>43</v>
      </c>
      <c r="B367" s="144"/>
      <c r="C367" s="145"/>
      <c r="D367" s="146"/>
      <c r="E367" s="146"/>
      <c r="F367" s="146"/>
      <c r="G367" s="147"/>
      <c r="H367" s="109"/>
      <c r="I367" s="101">
        <f t="shared" si="17"/>
        <v>0</v>
      </c>
      <c r="J367" s="193">
        <f>IF(COUNTIF($I$10:$I367,I367)&gt;1,"",I367)</f>
      </c>
      <c r="K367" s="190" t="s">
        <v>128</v>
      </c>
      <c r="L367" s="204" t="s">
        <v>37</v>
      </c>
    </row>
    <row r="368" spans="1:12" ht="15" customHeight="1">
      <c r="A368" s="98">
        <v>44</v>
      </c>
      <c r="B368" s="144"/>
      <c r="C368" s="145"/>
      <c r="D368" s="146"/>
      <c r="E368" s="146"/>
      <c r="F368" s="146"/>
      <c r="G368" s="147"/>
      <c r="H368" s="109"/>
      <c r="I368" s="101">
        <f t="shared" si="17"/>
        <v>0</v>
      </c>
      <c r="J368" s="193">
        <f>IF(COUNTIF($I$10:$I368,I368)&gt;1,"",I368)</f>
      </c>
      <c r="K368" s="190" t="s">
        <v>128</v>
      </c>
      <c r="L368" s="204" t="s">
        <v>37</v>
      </c>
    </row>
    <row r="369" spans="1:12" ht="15" customHeight="1">
      <c r="A369" s="98">
        <v>45</v>
      </c>
      <c r="B369" s="144"/>
      <c r="C369" s="145"/>
      <c r="D369" s="146"/>
      <c r="E369" s="146"/>
      <c r="F369" s="146"/>
      <c r="G369" s="147"/>
      <c r="H369" s="109"/>
      <c r="I369" s="101">
        <f t="shared" si="17"/>
        <v>0</v>
      </c>
      <c r="J369" s="193">
        <f>IF(COUNTIF($I$10:$I369,I369)&gt;1,"",I369)</f>
      </c>
      <c r="K369" s="190" t="s">
        <v>128</v>
      </c>
      <c r="L369" s="204" t="s">
        <v>37</v>
      </c>
    </row>
    <row r="370" spans="1:12" ht="15" customHeight="1">
      <c r="A370" s="98">
        <v>46</v>
      </c>
      <c r="B370" s="144"/>
      <c r="C370" s="145"/>
      <c r="D370" s="146"/>
      <c r="E370" s="146"/>
      <c r="F370" s="146"/>
      <c r="G370" s="147"/>
      <c r="H370" s="109"/>
      <c r="I370" s="101">
        <f t="shared" si="17"/>
        <v>0</v>
      </c>
      <c r="J370" s="193">
        <f>IF(COUNTIF($I$10:$I370,I370)&gt;1,"",I370)</f>
      </c>
      <c r="K370" s="190" t="s">
        <v>128</v>
      </c>
      <c r="L370" s="204" t="s">
        <v>37</v>
      </c>
    </row>
    <row r="371" spans="1:12" ht="15" customHeight="1">
      <c r="A371" s="98">
        <v>47</v>
      </c>
      <c r="B371" s="144"/>
      <c r="C371" s="145"/>
      <c r="D371" s="146"/>
      <c r="E371" s="146"/>
      <c r="F371" s="146"/>
      <c r="G371" s="147"/>
      <c r="H371" s="109"/>
      <c r="I371" s="101">
        <f t="shared" si="17"/>
        <v>0</v>
      </c>
      <c r="J371" s="193">
        <f>IF(COUNTIF($I$10:$I371,I371)&gt;1,"",I371)</f>
      </c>
      <c r="K371" s="190" t="s">
        <v>128</v>
      </c>
      <c r="L371" s="204" t="s">
        <v>37</v>
      </c>
    </row>
    <row r="372" spans="1:12" ht="15" customHeight="1">
      <c r="A372" s="98">
        <v>48</v>
      </c>
      <c r="B372" s="144"/>
      <c r="C372" s="145"/>
      <c r="D372" s="146"/>
      <c r="E372" s="146"/>
      <c r="F372" s="146"/>
      <c r="G372" s="147"/>
      <c r="H372" s="109"/>
      <c r="I372" s="101">
        <f t="shared" si="17"/>
        <v>0</v>
      </c>
      <c r="J372" s="193">
        <f>IF(COUNTIF($I$10:$I372,I372)&gt;1,"",I372)</f>
      </c>
      <c r="K372" s="190" t="s">
        <v>128</v>
      </c>
      <c r="L372" s="204" t="s">
        <v>37</v>
      </c>
    </row>
    <row r="373" spans="1:12" ht="15" customHeight="1">
      <c r="A373" s="98">
        <v>49</v>
      </c>
      <c r="B373" s="144"/>
      <c r="C373" s="145"/>
      <c r="D373" s="146"/>
      <c r="E373" s="146"/>
      <c r="F373" s="146"/>
      <c r="G373" s="147"/>
      <c r="H373" s="109"/>
      <c r="I373" s="101">
        <f t="shared" si="17"/>
        <v>0</v>
      </c>
      <c r="J373" s="193">
        <f>IF(COUNTIF($I$10:$I373,I373)&gt;1,"",I373)</f>
      </c>
      <c r="K373" s="190" t="s">
        <v>128</v>
      </c>
      <c r="L373" s="204" t="s">
        <v>37</v>
      </c>
    </row>
    <row r="374" spans="1:12" ht="15" customHeight="1">
      <c r="A374" s="98">
        <v>50</v>
      </c>
      <c r="B374" s="144"/>
      <c r="C374" s="145"/>
      <c r="D374" s="146"/>
      <c r="E374" s="146"/>
      <c r="F374" s="146"/>
      <c r="G374" s="147"/>
      <c r="H374" s="109"/>
      <c r="I374" s="101">
        <f t="shared" si="17"/>
        <v>0</v>
      </c>
      <c r="J374" s="193">
        <f>IF(COUNTIF($I$10:$I374,I374)&gt;1,"",I374)</f>
      </c>
      <c r="K374" s="190" t="s">
        <v>128</v>
      </c>
      <c r="L374" s="204" t="s">
        <v>37</v>
      </c>
    </row>
    <row r="375" spans="1:12" ht="15" customHeight="1">
      <c r="A375" s="98"/>
      <c r="B375" s="333" t="s">
        <v>49</v>
      </c>
      <c r="C375" s="333"/>
      <c r="D375" s="108" t="str">
        <f>$B$381</f>
        <v>MINIMES 1</v>
      </c>
      <c r="E375" s="108" t="str">
        <f>$B$432</f>
        <v>MINIMES 2</v>
      </c>
      <c r="I375" s="101">
        <f t="shared" si="14"/>
        <v>0</v>
      </c>
      <c r="J375" s="193">
        <f>IF(COUNTIF($I$10:$I375,I375)&gt;1,"",I375)</f>
      </c>
      <c r="K375" s="190" t="s">
        <v>128</v>
      </c>
      <c r="L375" s="204" t="s">
        <v>37</v>
      </c>
    </row>
    <row r="376" spans="1:12" ht="15" customHeight="1">
      <c r="A376" s="98"/>
      <c r="B376" s="333" t="s">
        <v>48</v>
      </c>
      <c r="C376" s="333"/>
      <c r="D376" s="99">
        <f>COUNTIF($D382:$D421,"&gt;""")</f>
        <v>0</v>
      </c>
      <c r="E376" s="99">
        <f>COUNTIF($D433:$D472,"&gt;""")</f>
        <v>0</v>
      </c>
      <c r="I376" s="101">
        <f t="shared" si="14"/>
        <v>0</v>
      </c>
      <c r="J376" s="193">
        <f>IF(COUNTIF($I$10:$I376,I376)&gt;1,"",I376)</f>
      </c>
      <c r="K376" s="190" t="s">
        <v>128</v>
      </c>
      <c r="L376" s="204" t="s">
        <v>37</v>
      </c>
    </row>
    <row r="377" spans="1:12" ht="15" customHeight="1">
      <c r="A377" s="98"/>
      <c r="B377" s="333" t="s">
        <v>50</v>
      </c>
      <c r="C377" s="333"/>
      <c r="D377" s="99">
        <f>COUNTIF($C382:$C421,"X")+COUNTIF($C382:$C421,"AB")</f>
        <v>0</v>
      </c>
      <c r="E377" s="99">
        <f>COUNTIF($C433:$C472,"X")+COUNTIF($C433:$C472,"AB")</f>
        <v>0</v>
      </c>
      <c r="I377" s="101">
        <f t="shared" si="14"/>
        <v>0</v>
      </c>
      <c r="J377" s="193">
        <f>IF(COUNTIF($I$10:$I377,I377)&gt;1,"",I377)</f>
      </c>
      <c r="K377" s="190" t="s">
        <v>128</v>
      </c>
      <c r="L377" s="204" t="s">
        <v>37</v>
      </c>
    </row>
    <row r="378" spans="1:12" s="105" customFormat="1" ht="31.5">
      <c r="A378" s="102"/>
      <c r="B378" s="103" t="s">
        <v>104</v>
      </c>
      <c r="C378" s="148"/>
      <c r="D378" s="149"/>
      <c r="E378" s="149"/>
      <c r="F378" s="149"/>
      <c r="G378" s="149"/>
      <c r="I378" s="101">
        <f t="shared" si="14"/>
        <v>0</v>
      </c>
      <c r="J378" s="193">
        <f>IF(COUNTIF($I$10:$I378,I378)&gt;1,"",I378)</f>
      </c>
      <c r="K378" s="190" t="s">
        <v>128</v>
      </c>
      <c r="L378" s="204" t="s">
        <v>37</v>
      </c>
    </row>
    <row r="379" spans="1:12" ht="15" customHeight="1">
      <c r="A379" s="98"/>
      <c r="B379" s="332" t="s">
        <v>36</v>
      </c>
      <c r="C379" s="336" t="s">
        <v>122</v>
      </c>
      <c r="D379" s="332" t="s">
        <v>13</v>
      </c>
      <c r="E379" s="332" t="s">
        <v>22</v>
      </c>
      <c r="F379" s="332" t="s">
        <v>23</v>
      </c>
      <c r="G379" s="332" t="s">
        <v>123</v>
      </c>
      <c r="J379" s="193">
        <f>IF(COUNTIF($I$10:$I379,I379)&gt;1,"",I379)</f>
      </c>
      <c r="K379" s="190" t="s">
        <v>128</v>
      </c>
      <c r="L379" s="204" t="s">
        <v>37</v>
      </c>
    </row>
    <row r="380" spans="1:12" ht="15" customHeight="1">
      <c r="A380" s="98"/>
      <c r="B380" s="332"/>
      <c r="C380" s="336"/>
      <c r="D380" s="332"/>
      <c r="E380" s="332"/>
      <c r="F380" s="332"/>
      <c r="G380" s="332"/>
      <c r="I380" s="101">
        <f t="shared" si="14"/>
        <v>0</v>
      </c>
      <c r="J380" s="193">
        <f>IF(COUNTIF($I$10:$I380,I380)&gt;1,"",I380)</f>
      </c>
      <c r="K380" s="190" t="s">
        <v>128</v>
      </c>
      <c r="L380" s="204" t="s">
        <v>37</v>
      </c>
    </row>
    <row r="381" spans="1:12" ht="15" customHeight="1">
      <c r="A381" s="98"/>
      <c r="B381" s="331" t="s">
        <v>79</v>
      </c>
      <c r="C381" s="331"/>
      <c r="D381" s="331"/>
      <c r="E381" s="331"/>
      <c r="F381" s="331"/>
      <c r="G381" s="331"/>
      <c r="I381" s="101">
        <f t="shared" si="14"/>
        <v>0</v>
      </c>
      <c r="J381" s="193">
        <f>IF(COUNTIF($I$10:$I381,I381)&gt;1,"",I381)</f>
      </c>
      <c r="K381" s="190" t="s">
        <v>128</v>
      </c>
      <c r="L381" s="204" t="s">
        <v>37</v>
      </c>
    </row>
    <row r="382" spans="1:12" ht="15" customHeight="1">
      <c r="A382" s="98">
        <v>1</v>
      </c>
      <c r="B382" s="157"/>
      <c r="C382" s="206"/>
      <c r="D382" s="224"/>
      <c r="E382" s="224"/>
      <c r="F382" s="224"/>
      <c r="G382" s="208"/>
      <c r="H382" s="109" t="str">
        <f>IF(COUNTIF($B$382:$B$401,B382)&gt;1,"X"," ")</f>
        <v> </v>
      </c>
      <c r="I382" s="101">
        <f t="shared" si="14"/>
        <v>0</v>
      </c>
      <c r="J382" s="193">
        <f>IF(COUNTIF($I$10:$I382,I382)&gt;1,"",I382)</f>
      </c>
      <c r="K382" s="190" t="s">
        <v>128</v>
      </c>
      <c r="L382" s="204" t="s">
        <v>37</v>
      </c>
    </row>
    <row r="383" spans="1:12" ht="15" customHeight="1">
      <c r="A383" s="98">
        <v>2</v>
      </c>
      <c r="B383" s="157"/>
      <c r="C383" s="206"/>
      <c r="D383" s="224"/>
      <c r="E383" s="224"/>
      <c r="F383" s="224"/>
      <c r="G383" s="208"/>
      <c r="H383" s="109" t="str">
        <f aca="true" t="shared" si="18" ref="H383:H400">IF(COUNTIF($B$382:$B$401,B383)&gt;1,"X"," ")</f>
        <v> </v>
      </c>
      <c r="I383" s="101">
        <f t="shared" si="14"/>
        <v>0</v>
      </c>
      <c r="J383" s="193">
        <f>IF(COUNTIF($I$10:$I383,I383)&gt;1,"",I383)</f>
      </c>
      <c r="K383" s="190" t="s">
        <v>128</v>
      </c>
      <c r="L383" s="204" t="s">
        <v>37</v>
      </c>
    </row>
    <row r="384" spans="1:12" ht="15" customHeight="1">
      <c r="A384" s="98">
        <v>3</v>
      </c>
      <c r="B384" s="225"/>
      <c r="C384" s="206"/>
      <c r="D384" s="226"/>
      <c r="E384" s="226"/>
      <c r="F384" s="226"/>
      <c r="G384" s="208"/>
      <c r="H384" s="109" t="str">
        <f t="shared" si="18"/>
        <v> </v>
      </c>
      <c r="I384" s="101">
        <f t="shared" si="14"/>
        <v>0</v>
      </c>
      <c r="J384" s="193">
        <f>IF(COUNTIF($I$10:$I384,I384)&gt;1,"",I384)</f>
      </c>
      <c r="K384" s="190" t="s">
        <v>128</v>
      </c>
      <c r="L384" s="204" t="s">
        <v>37</v>
      </c>
    </row>
    <row r="385" spans="1:12" ht="15" customHeight="1">
      <c r="A385" s="98">
        <v>4</v>
      </c>
      <c r="B385" s="157"/>
      <c r="C385" s="206"/>
      <c r="D385" s="224"/>
      <c r="E385" s="224"/>
      <c r="F385" s="224"/>
      <c r="G385" s="208"/>
      <c r="H385" s="109" t="str">
        <f t="shared" si="18"/>
        <v> </v>
      </c>
      <c r="I385" s="101">
        <f t="shared" si="14"/>
        <v>0</v>
      </c>
      <c r="J385" s="193">
        <f>IF(COUNTIF($I$10:$I385,I385)&gt;1,"",I385)</f>
      </c>
      <c r="K385" s="190" t="s">
        <v>128</v>
      </c>
      <c r="L385" s="204" t="s">
        <v>37</v>
      </c>
    </row>
    <row r="386" spans="1:12" ht="15" customHeight="1">
      <c r="A386" s="98">
        <v>5</v>
      </c>
      <c r="B386" s="225"/>
      <c r="C386" s="206"/>
      <c r="D386" s="226"/>
      <c r="E386" s="226"/>
      <c r="F386" s="226"/>
      <c r="G386" s="208"/>
      <c r="H386" s="109" t="str">
        <f t="shared" si="18"/>
        <v> </v>
      </c>
      <c r="I386" s="101">
        <f t="shared" si="14"/>
        <v>0</v>
      </c>
      <c r="J386" s="193">
        <f>IF(COUNTIF($I$10:$I386,I386)&gt;1,"",I386)</f>
      </c>
      <c r="K386" s="190" t="s">
        <v>128</v>
      </c>
      <c r="L386" s="204" t="s">
        <v>37</v>
      </c>
    </row>
    <row r="387" spans="1:12" ht="15" customHeight="1">
      <c r="A387" s="98">
        <v>6</v>
      </c>
      <c r="B387" s="157"/>
      <c r="C387" s="206"/>
      <c r="D387" s="224"/>
      <c r="E387" s="224"/>
      <c r="F387" s="224"/>
      <c r="G387" s="208"/>
      <c r="H387" s="109" t="str">
        <f t="shared" si="18"/>
        <v> </v>
      </c>
      <c r="I387" s="101">
        <f t="shared" si="14"/>
        <v>0</v>
      </c>
      <c r="J387" s="193">
        <f>IF(COUNTIF($I$10:$I387,I387)&gt;1,"",I387)</f>
      </c>
      <c r="K387" s="190" t="s">
        <v>128</v>
      </c>
      <c r="L387" s="204" t="s">
        <v>37</v>
      </c>
    </row>
    <row r="388" spans="1:12" ht="15" customHeight="1">
      <c r="A388" s="98">
        <v>7</v>
      </c>
      <c r="B388" s="157"/>
      <c r="C388" s="206"/>
      <c r="D388" s="224"/>
      <c r="E388" s="224"/>
      <c r="F388" s="224"/>
      <c r="G388" s="208"/>
      <c r="H388" s="109" t="str">
        <f t="shared" si="18"/>
        <v> </v>
      </c>
      <c r="I388" s="101">
        <f t="shared" si="14"/>
        <v>0</v>
      </c>
      <c r="J388" s="193">
        <f>IF(COUNTIF($I$10:$I388,I388)&gt;1,"",I388)</f>
      </c>
      <c r="K388" s="190" t="s">
        <v>128</v>
      </c>
      <c r="L388" s="204" t="s">
        <v>37</v>
      </c>
    </row>
    <row r="389" spans="1:12" ht="15" customHeight="1">
      <c r="A389" s="98">
        <v>8</v>
      </c>
      <c r="B389" s="225"/>
      <c r="C389" s="206"/>
      <c r="D389" s="224"/>
      <c r="E389" s="224"/>
      <c r="F389" s="224"/>
      <c r="G389" s="208"/>
      <c r="H389" s="109" t="str">
        <f t="shared" si="18"/>
        <v> </v>
      </c>
      <c r="I389" s="101">
        <f t="shared" si="14"/>
        <v>0</v>
      </c>
      <c r="J389" s="193">
        <f>IF(COUNTIF($I$10:$I389,I389)&gt;1,"",I389)</f>
      </c>
      <c r="K389" s="190" t="s">
        <v>128</v>
      </c>
      <c r="L389" s="204" t="s">
        <v>37</v>
      </c>
    </row>
    <row r="390" spans="1:12" ht="15" customHeight="1">
      <c r="A390" s="98">
        <v>9</v>
      </c>
      <c r="B390" s="157"/>
      <c r="C390" s="206"/>
      <c r="D390" s="224"/>
      <c r="E390" s="224"/>
      <c r="F390" s="224"/>
      <c r="G390" s="208"/>
      <c r="H390" s="109" t="str">
        <f>IF(COUNTIF($B$382:$B$401,B390)&gt;1,"X"," ")</f>
        <v> </v>
      </c>
      <c r="I390" s="101">
        <f aca="true" t="shared" si="19" ref="I390:I463">+F390</f>
        <v>0</v>
      </c>
      <c r="J390" s="193">
        <f>IF(COUNTIF($I$10:$I390,I390)&gt;1,"",I390)</f>
      </c>
      <c r="K390" s="190" t="s">
        <v>128</v>
      </c>
      <c r="L390" s="204" t="s">
        <v>37</v>
      </c>
    </row>
    <row r="391" spans="1:12" ht="15" customHeight="1">
      <c r="A391" s="98">
        <v>10</v>
      </c>
      <c r="B391" s="225"/>
      <c r="C391" s="206"/>
      <c r="D391" s="224"/>
      <c r="E391" s="224"/>
      <c r="F391" s="224"/>
      <c r="G391" s="208"/>
      <c r="H391" s="109" t="str">
        <f t="shared" si="18"/>
        <v> </v>
      </c>
      <c r="I391" s="101">
        <f t="shared" si="19"/>
        <v>0</v>
      </c>
      <c r="J391" s="193">
        <f>IF(COUNTIF($I$10:$I391,I391)&gt;1,"",I391)</f>
      </c>
      <c r="K391" s="190" t="s">
        <v>128</v>
      </c>
      <c r="L391" s="204" t="s">
        <v>37</v>
      </c>
    </row>
    <row r="392" spans="1:12" ht="15" customHeight="1">
      <c r="A392" s="98">
        <v>11</v>
      </c>
      <c r="B392" s="157"/>
      <c r="C392" s="206"/>
      <c r="D392" s="224"/>
      <c r="E392" s="224"/>
      <c r="F392" s="224"/>
      <c r="G392" s="208"/>
      <c r="H392" s="109" t="str">
        <f t="shared" si="18"/>
        <v> </v>
      </c>
      <c r="I392" s="101">
        <f t="shared" si="19"/>
        <v>0</v>
      </c>
      <c r="J392" s="193">
        <f>IF(COUNTIF($I$10:$I392,I392)&gt;1,"",I392)</f>
      </c>
      <c r="K392" s="190" t="s">
        <v>128</v>
      </c>
      <c r="L392" s="204" t="s">
        <v>37</v>
      </c>
    </row>
    <row r="393" spans="1:12" ht="15" customHeight="1">
      <c r="A393" s="98">
        <v>12</v>
      </c>
      <c r="B393" s="157"/>
      <c r="C393" s="206"/>
      <c r="D393" s="224"/>
      <c r="E393" s="224"/>
      <c r="F393" s="224"/>
      <c r="G393" s="208"/>
      <c r="H393" s="109" t="str">
        <f t="shared" si="18"/>
        <v> </v>
      </c>
      <c r="I393" s="101">
        <f t="shared" si="19"/>
        <v>0</v>
      </c>
      <c r="J393" s="193">
        <f>IF(COUNTIF($I$10:$I393,I393)&gt;1,"",I393)</f>
      </c>
      <c r="K393" s="190" t="s">
        <v>128</v>
      </c>
      <c r="L393" s="204" t="s">
        <v>37</v>
      </c>
    </row>
    <row r="394" spans="1:12" ht="15" customHeight="1">
      <c r="A394" s="98">
        <v>13</v>
      </c>
      <c r="B394" s="157"/>
      <c r="C394" s="206"/>
      <c r="D394" s="224"/>
      <c r="E394" s="224"/>
      <c r="F394" s="224"/>
      <c r="G394" s="208"/>
      <c r="H394" s="109" t="str">
        <f t="shared" si="18"/>
        <v> </v>
      </c>
      <c r="I394" s="101">
        <f t="shared" si="19"/>
        <v>0</v>
      </c>
      <c r="J394" s="193">
        <f>IF(COUNTIF($I$10:$I394,I394)&gt;1,"",I394)</f>
      </c>
      <c r="K394" s="190" t="s">
        <v>128</v>
      </c>
      <c r="L394" s="204" t="s">
        <v>37</v>
      </c>
    </row>
    <row r="395" spans="1:12" ht="15" customHeight="1">
      <c r="A395" s="98">
        <v>14</v>
      </c>
      <c r="B395" s="157"/>
      <c r="C395" s="206"/>
      <c r="D395" s="224"/>
      <c r="E395" s="224"/>
      <c r="F395" s="224"/>
      <c r="G395" s="208"/>
      <c r="H395" s="109" t="str">
        <f t="shared" si="18"/>
        <v> </v>
      </c>
      <c r="I395" s="101">
        <f t="shared" si="19"/>
        <v>0</v>
      </c>
      <c r="J395" s="193">
        <f>IF(COUNTIF($I$10:$I395,I395)&gt;1,"",I395)</f>
      </c>
      <c r="K395" s="190" t="s">
        <v>128</v>
      </c>
      <c r="L395" s="204" t="s">
        <v>37</v>
      </c>
    </row>
    <row r="396" spans="1:12" ht="15" customHeight="1">
      <c r="A396" s="98">
        <v>15</v>
      </c>
      <c r="B396" s="157"/>
      <c r="C396" s="206"/>
      <c r="D396" s="224"/>
      <c r="E396" s="224"/>
      <c r="F396" s="224"/>
      <c r="G396" s="208"/>
      <c r="H396" s="109" t="str">
        <f t="shared" si="18"/>
        <v> </v>
      </c>
      <c r="I396" s="101">
        <f t="shared" si="19"/>
        <v>0</v>
      </c>
      <c r="J396" s="193">
        <f>IF(COUNTIF($I$10:$I396,I396)&gt;1,"",I396)</f>
      </c>
      <c r="K396" s="190" t="s">
        <v>128</v>
      </c>
      <c r="L396" s="204" t="s">
        <v>37</v>
      </c>
    </row>
    <row r="397" spans="1:12" ht="15" customHeight="1">
      <c r="A397" s="98">
        <v>16</v>
      </c>
      <c r="B397" s="157"/>
      <c r="C397" s="206"/>
      <c r="D397" s="210"/>
      <c r="E397" s="210"/>
      <c r="F397" s="211"/>
      <c r="G397" s="208"/>
      <c r="H397" s="109" t="str">
        <f t="shared" si="18"/>
        <v> </v>
      </c>
      <c r="I397" s="101">
        <f t="shared" si="19"/>
        <v>0</v>
      </c>
      <c r="J397" s="193">
        <f>IF(COUNTIF($I$10:$I397,I397)&gt;1,"",I397)</f>
      </c>
      <c r="K397" s="190" t="s">
        <v>128</v>
      </c>
      <c r="L397" s="204" t="s">
        <v>37</v>
      </c>
    </row>
    <row r="398" spans="1:12" ht="15" customHeight="1">
      <c r="A398" s="98">
        <v>17</v>
      </c>
      <c r="B398" s="157"/>
      <c r="C398" s="206"/>
      <c r="D398" s="210"/>
      <c r="E398" s="210"/>
      <c r="F398" s="211"/>
      <c r="G398" s="208"/>
      <c r="H398" s="109" t="str">
        <f t="shared" si="18"/>
        <v> </v>
      </c>
      <c r="I398" s="101">
        <f t="shared" si="19"/>
        <v>0</v>
      </c>
      <c r="J398" s="193">
        <f>IF(COUNTIF($I$10:$I398,I398)&gt;1,"",I398)</f>
      </c>
      <c r="K398" s="190" t="s">
        <v>128</v>
      </c>
      <c r="L398" s="204" t="s">
        <v>37</v>
      </c>
    </row>
    <row r="399" spans="1:12" ht="15" customHeight="1">
      <c r="A399" s="98">
        <v>18</v>
      </c>
      <c r="B399" s="157"/>
      <c r="C399" s="206"/>
      <c r="D399" s="210"/>
      <c r="E399" s="210"/>
      <c r="F399" s="211"/>
      <c r="G399" s="208"/>
      <c r="H399" s="109" t="str">
        <f t="shared" si="18"/>
        <v> </v>
      </c>
      <c r="I399" s="101">
        <f t="shared" si="19"/>
        <v>0</v>
      </c>
      <c r="J399" s="193">
        <f>IF(COUNTIF($I$10:$I399,I399)&gt;1,"",I399)</f>
      </c>
      <c r="K399" s="190" t="s">
        <v>128</v>
      </c>
      <c r="L399" s="204" t="s">
        <v>37</v>
      </c>
    </row>
    <row r="400" spans="1:12" ht="15" customHeight="1">
      <c r="A400" s="98">
        <v>19</v>
      </c>
      <c r="B400" s="157"/>
      <c r="C400" s="206"/>
      <c r="D400" s="210"/>
      <c r="E400" s="210"/>
      <c r="F400" s="207"/>
      <c r="G400" s="208"/>
      <c r="H400" s="109" t="str">
        <f t="shared" si="18"/>
        <v> </v>
      </c>
      <c r="I400" s="101">
        <f t="shared" si="19"/>
        <v>0</v>
      </c>
      <c r="J400" s="193">
        <f>IF(COUNTIF($I$10:$I400,I400)&gt;1,"",I400)</f>
      </c>
      <c r="K400" s="190" t="s">
        <v>128</v>
      </c>
      <c r="L400" s="204" t="s">
        <v>37</v>
      </c>
    </row>
    <row r="401" spans="1:12" ht="15" customHeight="1">
      <c r="A401" s="98">
        <v>20</v>
      </c>
      <c r="B401" s="157"/>
      <c r="C401" s="206"/>
      <c r="D401" s="210"/>
      <c r="E401" s="210"/>
      <c r="F401" s="207"/>
      <c r="G401" s="208"/>
      <c r="H401" s="109" t="str">
        <f>IF(COUNTIF($B$382:$B$401,B401)&gt;1,"X"," ")</f>
        <v> </v>
      </c>
      <c r="I401" s="101">
        <f t="shared" si="19"/>
        <v>0</v>
      </c>
      <c r="J401" s="193">
        <f>IF(COUNTIF($I$10:$I401,I401)&gt;1,"",I401)</f>
      </c>
      <c r="K401" s="190" t="s">
        <v>128</v>
      </c>
      <c r="L401" s="204" t="s">
        <v>37</v>
      </c>
    </row>
    <row r="402" spans="1:12" ht="15" customHeight="1">
      <c r="A402" s="98">
        <v>21</v>
      </c>
      <c r="B402" s="157"/>
      <c r="C402" s="206"/>
      <c r="D402" s="210"/>
      <c r="E402" s="210"/>
      <c r="F402" s="210"/>
      <c r="G402" s="209"/>
      <c r="H402" s="109"/>
      <c r="I402" s="101">
        <f t="shared" si="19"/>
        <v>0</v>
      </c>
      <c r="J402" s="193">
        <f>IF(COUNTIF($I$10:$I402,I402)&gt;1,"",I402)</f>
      </c>
      <c r="K402" s="190" t="s">
        <v>128</v>
      </c>
      <c r="L402" s="204" t="s">
        <v>37</v>
      </c>
    </row>
    <row r="403" spans="1:12" ht="15" customHeight="1">
      <c r="A403" s="98">
        <v>22</v>
      </c>
      <c r="B403" s="157"/>
      <c r="C403" s="206"/>
      <c r="D403" s="210"/>
      <c r="E403" s="210"/>
      <c r="F403" s="210"/>
      <c r="G403" s="209"/>
      <c r="H403" s="109"/>
      <c r="I403" s="101">
        <f t="shared" si="19"/>
        <v>0</v>
      </c>
      <c r="J403" s="193">
        <f>IF(COUNTIF($I$10:$I403,I403)&gt;1,"",I403)</f>
      </c>
      <c r="K403" s="190" t="s">
        <v>128</v>
      </c>
      <c r="L403" s="204" t="s">
        <v>37</v>
      </c>
    </row>
    <row r="404" spans="1:12" ht="15" customHeight="1">
      <c r="A404" s="98">
        <v>23</v>
      </c>
      <c r="B404" s="157"/>
      <c r="C404" s="206"/>
      <c r="D404" s="210"/>
      <c r="E404" s="210"/>
      <c r="F404" s="210"/>
      <c r="G404" s="209"/>
      <c r="H404" s="109"/>
      <c r="I404" s="101">
        <f t="shared" si="19"/>
        <v>0</v>
      </c>
      <c r="J404" s="193">
        <f>IF(COUNTIF($I$10:$I404,I404)&gt;1,"",I404)</f>
      </c>
      <c r="K404" s="190" t="s">
        <v>128</v>
      </c>
      <c r="L404" s="204" t="s">
        <v>37</v>
      </c>
    </row>
    <row r="405" spans="1:12" ht="15" customHeight="1">
      <c r="A405" s="98">
        <v>24</v>
      </c>
      <c r="B405" s="157"/>
      <c r="C405" s="206"/>
      <c r="D405" s="210"/>
      <c r="E405" s="210"/>
      <c r="F405" s="210"/>
      <c r="G405" s="209"/>
      <c r="H405" s="109"/>
      <c r="I405" s="101">
        <f t="shared" si="19"/>
        <v>0</v>
      </c>
      <c r="J405" s="193">
        <f>IF(COUNTIF($I$10:$I405,I405)&gt;1,"",I405)</f>
      </c>
      <c r="K405" s="190" t="s">
        <v>128</v>
      </c>
      <c r="L405" s="204" t="s">
        <v>37</v>
      </c>
    </row>
    <row r="406" spans="1:12" ht="15" customHeight="1">
      <c r="A406" s="98">
        <v>25</v>
      </c>
      <c r="B406" s="157"/>
      <c r="C406" s="206"/>
      <c r="D406" s="210"/>
      <c r="E406" s="210"/>
      <c r="F406" s="210"/>
      <c r="G406" s="209"/>
      <c r="H406" s="109"/>
      <c r="I406" s="101">
        <f t="shared" si="19"/>
        <v>0</v>
      </c>
      <c r="J406" s="193">
        <f>IF(COUNTIF($I$10:$I406,I406)&gt;1,"",I406)</f>
      </c>
      <c r="K406" s="190" t="s">
        <v>128</v>
      </c>
      <c r="L406" s="204" t="s">
        <v>37</v>
      </c>
    </row>
    <row r="407" spans="1:12" ht="15" customHeight="1">
      <c r="A407" s="98">
        <v>26</v>
      </c>
      <c r="B407" s="157"/>
      <c r="C407" s="206"/>
      <c r="D407" s="210"/>
      <c r="E407" s="210"/>
      <c r="F407" s="207"/>
      <c r="G407" s="207"/>
      <c r="H407" s="109"/>
      <c r="I407" s="101">
        <f t="shared" si="19"/>
        <v>0</v>
      </c>
      <c r="J407" s="193">
        <f>IF(COUNTIF($I$10:$I407,I407)&gt;1,"",I407)</f>
      </c>
      <c r="K407" s="190" t="s">
        <v>128</v>
      </c>
      <c r="L407" s="204" t="s">
        <v>37</v>
      </c>
    </row>
    <row r="408" spans="1:12" ht="15" customHeight="1">
      <c r="A408" s="98">
        <v>27</v>
      </c>
      <c r="B408" s="157"/>
      <c r="C408" s="206"/>
      <c r="D408" s="210"/>
      <c r="E408" s="210"/>
      <c r="F408" s="207"/>
      <c r="G408" s="207"/>
      <c r="H408" s="109"/>
      <c r="I408" s="101">
        <f t="shared" si="19"/>
        <v>0</v>
      </c>
      <c r="J408" s="193">
        <f>IF(COUNTIF($I$10:$I408,I408)&gt;1,"",I408)</f>
      </c>
      <c r="K408" s="190" t="s">
        <v>128</v>
      </c>
      <c r="L408" s="204" t="s">
        <v>37</v>
      </c>
    </row>
    <row r="409" spans="1:12" ht="15" customHeight="1">
      <c r="A409" s="98">
        <v>28</v>
      </c>
      <c r="B409" s="157"/>
      <c r="C409" s="206"/>
      <c r="D409" s="210"/>
      <c r="E409" s="210"/>
      <c r="F409" s="207"/>
      <c r="G409" s="207"/>
      <c r="H409" s="109"/>
      <c r="I409" s="101">
        <f t="shared" si="19"/>
        <v>0</v>
      </c>
      <c r="J409" s="193">
        <f>IF(COUNTIF($I$10:$I409,I409)&gt;1,"",I409)</f>
      </c>
      <c r="K409" s="190" t="s">
        <v>128</v>
      </c>
      <c r="L409" s="204" t="s">
        <v>37</v>
      </c>
    </row>
    <row r="410" spans="1:12" ht="15" customHeight="1">
      <c r="A410" s="98">
        <v>29</v>
      </c>
      <c r="B410" s="157"/>
      <c r="C410" s="206"/>
      <c r="D410" s="210"/>
      <c r="E410" s="210"/>
      <c r="F410" s="207"/>
      <c r="G410" s="207"/>
      <c r="H410" s="109"/>
      <c r="I410" s="101">
        <f t="shared" si="19"/>
        <v>0</v>
      </c>
      <c r="J410" s="193">
        <f>IF(COUNTIF($I$10:$I410,I410)&gt;1,"",I410)</f>
      </c>
      <c r="K410" s="190" t="s">
        <v>128</v>
      </c>
      <c r="L410" s="204" t="s">
        <v>37</v>
      </c>
    </row>
    <row r="411" spans="1:12" ht="15" customHeight="1">
      <c r="A411" s="98">
        <v>30</v>
      </c>
      <c r="B411" s="138"/>
      <c r="C411" s="141"/>
      <c r="D411" s="139"/>
      <c r="E411" s="139"/>
      <c r="F411" s="139"/>
      <c r="G411" s="140"/>
      <c r="H411" s="109"/>
      <c r="I411" s="101">
        <f t="shared" si="19"/>
        <v>0</v>
      </c>
      <c r="J411" s="193">
        <f>IF(COUNTIF($I$10:$I411,I411)&gt;1,"",I411)</f>
      </c>
      <c r="K411" s="190" t="s">
        <v>128</v>
      </c>
      <c r="L411" s="204" t="s">
        <v>37</v>
      </c>
    </row>
    <row r="412" spans="1:12" ht="15" customHeight="1">
      <c r="A412" s="98">
        <v>31</v>
      </c>
      <c r="B412" s="138"/>
      <c r="C412" s="141"/>
      <c r="D412" s="139"/>
      <c r="E412" s="139"/>
      <c r="F412" s="139"/>
      <c r="G412" s="140"/>
      <c r="H412" s="109"/>
      <c r="I412" s="101">
        <f t="shared" si="19"/>
        <v>0</v>
      </c>
      <c r="J412" s="193">
        <f>IF(COUNTIF($I$10:$I412,I412)&gt;1,"",I412)</f>
      </c>
      <c r="K412" s="190" t="s">
        <v>128</v>
      </c>
      <c r="L412" s="204" t="s">
        <v>37</v>
      </c>
    </row>
    <row r="413" spans="1:12" ht="15" customHeight="1">
      <c r="A413" s="98">
        <v>32</v>
      </c>
      <c r="B413" s="138"/>
      <c r="C413" s="141"/>
      <c r="D413" s="139"/>
      <c r="E413" s="139"/>
      <c r="F413" s="139"/>
      <c r="G413" s="140"/>
      <c r="H413" s="109"/>
      <c r="I413" s="101">
        <f t="shared" si="19"/>
        <v>0</v>
      </c>
      <c r="J413" s="193">
        <f>IF(COUNTIF($I$10:$I413,I413)&gt;1,"",I413)</f>
      </c>
      <c r="K413" s="190" t="s">
        <v>128</v>
      </c>
      <c r="L413" s="204" t="s">
        <v>37</v>
      </c>
    </row>
    <row r="414" spans="1:12" ht="15" customHeight="1">
      <c r="A414" s="98">
        <v>33</v>
      </c>
      <c r="B414" s="138"/>
      <c r="C414" s="141"/>
      <c r="D414" s="139"/>
      <c r="E414" s="139"/>
      <c r="F414" s="139"/>
      <c r="G414" s="140"/>
      <c r="H414" s="109"/>
      <c r="I414" s="101">
        <f t="shared" si="19"/>
        <v>0</v>
      </c>
      <c r="J414" s="193">
        <f>IF(COUNTIF($I$10:$I414,I414)&gt;1,"",I414)</f>
      </c>
      <c r="K414" s="190" t="s">
        <v>128</v>
      </c>
      <c r="L414" s="204" t="s">
        <v>37</v>
      </c>
    </row>
    <row r="415" spans="1:12" ht="15" customHeight="1">
      <c r="A415" s="98">
        <v>34</v>
      </c>
      <c r="B415" s="138"/>
      <c r="C415" s="141"/>
      <c r="D415" s="139"/>
      <c r="E415" s="139"/>
      <c r="F415" s="139"/>
      <c r="G415" s="140"/>
      <c r="H415" s="109"/>
      <c r="I415" s="101">
        <f t="shared" si="19"/>
        <v>0</v>
      </c>
      <c r="J415" s="193">
        <f>IF(COUNTIF($I$10:$I415,I415)&gt;1,"",I415)</f>
      </c>
      <c r="K415" s="190" t="s">
        <v>128</v>
      </c>
      <c r="L415" s="204" t="s">
        <v>37</v>
      </c>
    </row>
    <row r="416" spans="1:12" ht="15" customHeight="1">
      <c r="A416" s="98">
        <v>35</v>
      </c>
      <c r="B416" s="138"/>
      <c r="C416" s="141"/>
      <c r="D416" s="139"/>
      <c r="E416" s="139"/>
      <c r="F416" s="139"/>
      <c r="G416" s="140"/>
      <c r="H416" s="109"/>
      <c r="I416" s="101">
        <f t="shared" si="19"/>
        <v>0</v>
      </c>
      <c r="J416" s="193">
        <f>IF(COUNTIF($I$10:$I416,I416)&gt;1,"",I416)</f>
      </c>
      <c r="K416" s="190" t="s">
        <v>128</v>
      </c>
      <c r="L416" s="204" t="s">
        <v>37</v>
      </c>
    </row>
    <row r="417" spans="1:12" ht="15" customHeight="1">
      <c r="A417" s="98">
        <v>36</v>
      </c>
      <c r="B417" s="138"/>
      <c r="C417" s="141"/>
      <c r="D417" s="139"/>
      <c r="E417" s="139"/>
      <c r="F417" s="139"/>
      <c r="G417" s="140"/>
      <c r="H417" s="109"/>
      <c r="I417" s="101">
        <f t="shared" si="19"/>
        <v>0</v>
      </c>
      <c r="J417" s="193">
        <f>IF(COUNTIF($I$10:$I417,I417)&gt;1,"",I417)</f>
      </c>
      <c r="K417" s="190" t="s">
        <v>128</v>
      </c>
      <c r="L417" s="204" t="s">
        <v>37</v>
      </c>
    </row>
    <row r="418" spans="1:12" ht="15" customHeight="1">
      <c r="A418" s="98">
        <v>37</v>
      </c>
      <c r="B418" s="138"/>
      <c r="C418" s="141"/>
      <c r="D418" s="139"/>
      <c r="E418" s="139"/>
      <c r="F418" s="139"/>
      <c r="G418" s="140"/>
      <c r="H418" s="109"/>
      <c r="I418" s="101">
        <f t="shared" si="19"/>
        <v>0</v>
      </c>
      <c r="J418" s="193">
        <f>IF(COUNTIF($I$10:$I418,I418)&gt;1,"",I418)</f>
      </c>
      <c r="K418" s="190" t="s">
        <v>128</v>
      </c>
      <c r="L418" s="204" t="s">
        <v>37</v>
      </c>
    </row>
    <row r="419" spans="1:12" ht="15" customHeight="1">
      <c r="A419" s="98">
        <v>38</v>
      </c>
      <c r="B419" s="138"/>
      <c r="C419" s="141"/>
      <c r="D419" s="139"/>
      <c r="E419" s="139"/>
      <c r="F419" s="139"/>
      <c r="G419" s="140"/>
      <c r="H419" s="109"/>
      <c r="I419" s="101">
        <f t="shared" si="19"/>
        <v>0</v>
      </c>
      <c r="J419" s="193">
        <f>IF(COUNTIF($I$10:$I419,I419)&gt;1,"",I419)</f>
      </c>
      <c r="K419" s="190" t="s">
        <v>128</v>
      </c>
      <c r="L419" s="204" t="s">
        <v>37</v>
      </c>
    </row>
    <row r="420" spans="1:12" ht="15" customHeight="1">
      <c r="A420" s="98">
        <v>39</v>
      </c>
      <c r="B420" s="138"/>
      <c r="C420" s="141"/>
      <c r="D420" s="139"/>
      <c r="E420" s="139"/>
      <c r="F420" s="139"/>
      <c r="G420" s="140"/>
      <c r="H420" s="109"/>
      <c r="I420" s="101">
        <f t="shared" si="19"/>
        <v>0</v>
      </c>
      <c r="J420" s="193">
        <f>IF(COUNTIF($I$10:$I420,I420)&gt;1,"",I420)</f>
      </c>
      <c r="K420" s="190" t="s">
        <v>128</v>
      </c>
      <c r="L420" s="204" t="s">
        <v>37</v>
      </c>
    </row>
    <row r="421" spans="1:12" ht="15" customHeight="1">
      <c r="A421" s="98">
        <v>40</v>
      </c>
      <c r="B421" s="138"/>
      <c r="C421" s="141"/>
      <c r="D421" s="139"/>
      <c r="E421" s="139"/>
      <c r="F421" s="139"/>
      <c r="G421" s="140"/>
      <c r="H421" s="109"/>
      <c r="I421" s="101">
        <f t="shared" si="19"/>
        <v>0</v>
      </c>
      <c r="J421" s="193">
        <f>IF(COUNTIF($I$10:$I421,I421)&gt;1,"",I421)</f>
      </c>
      <c r="K421" s="190" t="s">
        <v>128</v>
      </c>
      <c r="L421" s="204" t="s">
        <v>37</v>
      </c>
    </row>
    <row r="422" spans="1:12" ht="15" customHeight="1">
      <c r="A422" s="98">
        <v>41</v>
      </c>
      <c r="B422" s="138"/>
      <c r="C422" s="141"/>
      <c r="D422" s="139"/>
      <c r="E422" s="139"/>
      <c r="F422" s="139"/>
      <c r="G422" s="140"/>
      <c r="H422" s="109"/>
      <c r="I422" s="101">
        <f aca="true" t="shared" si="20" ref="I422:I431">+F422</f>
        <v>0</v>
      </c>
      <c r="J422" s="193">
        <f>IF(COUNTIF($I$10:$I422,I422)&gt;1,"",I422)</f>
      </c>
      <c r="K422" s="190" t="s">
        <v>128</v>
      </c>
      <c r="L422" s="204" t="s">
        <v>37</v>
      </c>
    </row>
    <row r="423" spans="1:12" ht="15" customHeight="1">
      <c r="A423" s="98">
        <v>42</v>
      </c>
      <c r="B423" s="138"/>
      <c r="C423" s="141"/>
      <c r="D423" s="139"/>
      <c r="E423" s="139"/>
      <c r="F423" s="139"/>
      <c r="G423" s="140"/>
      <c r="H423" s="109"/>
      <c r="I423" s="101">
        <f t="shared" si="20"/>
        <v>0</v>
      </c>
      <c r="J423" s="193">
        <f>IF(COUNTIF($I$10:$I423,I423)&gt;1,"",I423)</f>
      </c>
      <c r="K423" s="190" t="s">
        <v>128</v>
      </c>
      <c r="L423" s="204" t="s">
        <v>37</v>
      </c>
    </row>
    <row r="424" spans="1:12" ht="15" customHeight="1">
      <c r="A424" s="98">
        <v>43</v>
      </c>
      <c r="B424" s="138"/>
      <c r="C424" s="141"/>
      <c r="D424" s="139"/>
      <c r="E424" s="139"/>
      <c r="F424" s="139"/>
      <c r="G424" s="140"/>
      <c r="H424" s="109"/>
      <c r="I424" s="101">
        <f t="shared" si="20"/>
        <v>0</v>
      </c>
      <c r="J424" s="193">
        <f>IF(COUNTIF($I$10:$I424,I424)&gt;1,"",I424)</f>
      </c>
      <c r="K424" s="190" t="s">
        <v>128</v>
      </c>
      <c r="L424" s="204" t="s">
        <v>37</v>
      </c>
    </row>
    <row r="425" spans="1:12" ht="15" customHeight="1">
      <c r="A425" s="98">
        <v>44</v>
      </c>
      <c r="B425" s="138"/>
      <c r="C425" s="141"/>
      <c r="D425" s="139"/>
      <c r="E425" s="139"/>
      <c r="F425" s="139"/>
      <c r="G425" s="140"/>
      <c r="H425" s="109"/>
      <c r="I425" s="101">
        <f t="shared" si="20"/>
        <v>0</v>
      </c>
      <c r="J425" s="193">
        <f>IF(COUNTIF($I$10:$I425,I425)&gt;1,"",I425)</f>
      </c>
      <c r="K425" s="190" t="s">
        <v>128</v>
      </c>
      <c r="L425" s="204" t="s">
        <v>37</v>
      </c>
    </row>
    <row r="426" spans="1:12" ht="15" customHeight="1">
      <c r="A426" s="98">
        <v>45</v>
      </c>
      <c r="B426" s="138"/>
      <c r="C426" s="141"/>
      <c r="D426" s="139"/>
      <c r="E426" s="139"/>
      <c r="F426" s="139"/>
      <c r="G426" s="140"/>
      <c r="H426" s="109"/>
      <c r="I426" s="101">
        <f t="shared" si="20"/>
        <v>0</v>
      </c>
      <c r="J426" s="193">
        <f>IF(COUNTIF($I$10:$I426,I426)&gt;1,"",I426)</f>
      </c>
      <c r="K426" s="190" t="s">
        <v>128</v>
      </c>
      <c r="L426" s="204" t="s">
        <v>37</v>
      </c>
    </row>
    <row r="427" spans="1:12" ht="15" customHeight="1">
      <c r="A427" s="98">
        <v>46</v>
      </c>
      <c r="B427" s="138"/>
      <c r="C427" s="141"/>
      <c r="D427" s="139"/>
      <c r="E427" s="139"/>
      <c r="F427" s="139"/>
      <c r="G427" s="140"/>
      <c r="H427" s="109"/>
      <c r="I427" s="101">
        <f t="shared" si="20"/>
        <v>0</v>
      </c>
      <c r="J427" s="193">
        <f>IF(COUNTIF($I$10:$I427,I427)&gt;1,"",I427)</f>
      </c>
      <c r="K427" s="190" t="s">
        <v>128</v>
      </c>
      <c r="L427" s="204" t="s">
        <v>37</v>
      </c>
    </row>
    <row r="428" spans="1:12" ht="15" customHeight="1">
      <c r="A428" s="98">
        <v>47</v>
      </c>
      <c r="B428" s="138"/>
      <c r="C428" s="141"/>
      <c r="D428" s="139"/>
      <c r="E428" s="139"/>
      <c r="F428" s="139"/>
      <c r="G428" s="140"/>
      <c r="H428" s="109"/>
      <c r="I428" s="101">
        <f t="shared" si="20"/>
        <v>0</v>
      </c>
      <c r="J428" s="193">
        <f>IF(COUNTIF($I$10:$I428,I428)&gt;1,"",I428)</f>
      </c>
      <c r="K428" s="190" t="s">
        <v>128</v>
      </c>
      <c r="L428" s="204" t="s">
        <v>37</v>
      </c>
    </row>
    <row r="429" spans="1:12" ht="15" customHeight="1">
      <c r="A429" s="98">
        <v>48</v>
      </c>
      <c r="B429" s="138"/>
      <c r="C429" s="141"/>
      <c r="D429" s="139"/>
      <c r="E429" s="139"/>
      <c r="F429" s="139"/>
      <c r="G429" s="140"/>
      <c r="H429" s="109"/>
      <c r="I429" s="101">
        <f t="shared" si="20"/>
        <v>0</v>
      </c>
      <c r="J429" s="193">
        <f>IF(COUNTIF($I$10:$I429,I429)&gt;1,"",I429)</f>
      </c>
      <c r="K429" s="190" t="s">
        <v>128</v>
      </c>
      <c r="L429" s="204" t="s">
        <v>37</v>
      </c>
    </row>
    <row r="430" spans="1:12" ht="15" customHeight="1">
      <c r="A430" s="98">
        <v>49</v>
      </c>
      <c r="B430" s="138"/>
      <c r="C430" s="141"/>
      <c r="D430" s="139"/>
      <c r="E430" s="139"/>
      <c r="F430" s="139"/>
      <c r="G430" s="140"/>
      <c r="H430" s="109"/>
      <c r="I430" s="101">
        <f t="shared" si="20"/>
        <v>0</v>
      </c>
      <c r="J430" s="193">
        <f>IF(COUNTIF($I$10:$I430,I430)&gt;1,"",I430)</f>
      </c>
      <c r="K430" s="190" t="s">
        <v>128</v>
      </c>
      <c r="L430" s="204" t="s">
        <v>37</v>
      </c>
    </row>
    <row r="431" spans="1:12" ht="15" customHeight="1">
      <c r="A431" s="98">
        <v>50</v>
      </c>
      <c r="B431" s="138"/>
      <c r="C431" s="141"/>
      <c r="D431" s="139"/>
      <c r="E431" s="139"/>
      <c r="F431" s="139"/>
      <c r="G431" s="140"/>
      <c r="H431" s="109"/>
      <c r="I431" s="101">
        <f t="shared" si="20"/>
        <v>0</v>
      </c>
      <c r="J431" s="193">
        <f>IF(COUNTIF($I$10:$I431,I431)&gt;1,"",I431)</f>
      </c>
      <c r="K431" s="190" t="s">
        <v>128</v>
      </c>
      <c r="L431" s="204" t="s">
        <v>37</v>
      </c>
    </row>
    <row r="432" spans="1:12" ht="15" customHeight="1">
      <c r="A432" s="98"/>
      <c r="B432" s="331" t="s">
        <v>80</v>
      </c>
      <c r="C432" s="331"/>
      <c r="D432" s="331"/>
      <c r="E432" s="331"/>
      <c r="F432" s="331"/>
      <c r="G432" s="331"/>
      <c r="I432" s="101">
        <f t="shared" si="19"/>
        <v>0</v>
      </c>
      <c r="J432" s="193">
        <f>IF(COUNTIF($I$10:$I432,I432)&gt;1,"",I432)</f>
      </c>
      <c r="K432" s="190" t="s">
        <v>128</v>
      </c>
      <c r="L432" s="204" t="s">
        <v>37</v>
      </c>
    </row>
    <row r="433" spans="1:12" ht="15" customHeight="1">
      <c r="A433" s="98">
        <v>1</v>
      </c>
      <c r="B433" s="138"/>
      <c r="C433" s="141"/>
      <c r="D433" s="139"/>
      <c r="E433" s="139"/>
      <c r="F433" s="139"/>
      <c r="G433" s="140"/>
      <c r="H433" s="109" t="str">
        <f>IF(COUNTIF($B$433:$B$452,B433)&gt;1,"X"," ")</f>
        <v> </v>
      </c>
      <c r="I433" s="101">
        <f t="shared" si="19"/>
        <v>0</v>
      </c>
      <c r="J433" s="193">
        <f>IF(COUNTIF($I$10:$I433,I433)&gt;1,"",I433)</f>
      </c>
      <c r="K433" s="190" t="s">
        <v>128</v>
      </c>
      <c r="L433" s="204" t="s">
        <v>37</v>
      </c>
    </row>
    <row r="434" spans="1:12" ht="15" customHeight="1">
      <c r="A434" s="98">
        <v>2</v>
      </c>
      <c r="B434" s="138"/>
      <c r="C434" s="141"/>
      <c r="D434" s="139"/>
      <c r="E434" s="139"/>
      <c r="F434" s="139"/>
      <c r="G434" s="140"/>
      <c r="H434" s="109" t="str">
        <f aca="true" t="shared" si="21" ref="H434:H452">IF(COUNTIF($B$433:$B$452,B434)&gt;1,"X"," ")</f>
        <v> </v>
      </c>
      <c r="I434" s="101">
        <f t="shared" si="19"/>
        <v>0</v>
      </c>
      <c r="J434" s="193">
        <f>IF(COUNTIF($I$10:$I434,I434)&gt;1,"",I434)</f>
      </c>
      <c r="K434" s="190" t="s">
        <v>128</v>
      </c>
      <c r="L434" s="204" t="s">
        <v>37</v>
      </c>
    </row>
    <row r="435" spans="1:12" ht="15" customHeight="1">
      <c r="A435" s="98">
        <v>3</v>
      </c>
      <c r="B435" s="138"/>
      <c r="C435" s="141"/>
      <c r="D435" s="139"/>
      <c r="E435" s="139"/>
      <c r="F435" s="139"/>
      <c r="G435" s="140"/>
      <c r="H435" s="109" t="str">
        <f t="shared" si="21"/>
        <v> </v>
      </c>
      <c r="I435" s="101">
        <f t="shared" si="19"/>
        <v>0</v>
      </c>
      <c r="J435" s="193">
        <f>IF(COUNTIF($I$10:$I435,I435)&gt;1,"",I435)</f>
      </c>
      <c r="K435" s="190" t="s">
        <v>128</v>
      </c>
      <c r="L435" s="204" t="s">
        <v>37</v>
      </c>
    </row>
    <row r="436" spans="1:12" ht="15" customHeight="1">
      <c r="A436" s="98">
        <v>4</v>
      </c>
      <c r="B436" s="138"/>
      <c r="C436" s="141"/>
      <c r="D436" s="139"/>
      <c r="E436" s="139"/>
      <c r="F436" s="139"/>
      <c r="G436" s="140"/>
      <c r="H436" s="109" t="str">
        <f t="shared" si="21"/>
        <v> </v>
      </c>
      <c r="I436" s="101">
        <f t="shared" si="19"/>
        <v>0</v>
      </c>
      <c r="J436" s="193">
        <f>IF(COUNTIF($I$10:$I436,I436)&gt;1,"",I436)</f>
      </c>
      <c r="K436" s="190" t="s">
        <v>128</v>
      </c>
      <c r="L436" s="204" t="s">
        <v>37</v>
      </c>
    </row>
    <row r="437" spans="1:12" ht="15" customHeight="1">
      <c r="A437" s="98">
        <v>5</v>
      </c>
      <c r="B437" s="138"/>
      <c r="C437" s="141"/>
      <c r="D437" s="139"/>
      <c r="E437" s="139"/>
      <c r="F437" s="139"/>
      <c r="G437" s="140"/>
      <c r="H437" s="109" t="str">
        <f t="shared" si="21"/>
        <v> </v>
      </c>
      <c r="I437" s="101">
        <f t="shared" si="19"/>
        <v>0</v>
      </c>
      <c r="J437" s="193">
        <f>IF(COUNTIF($I$10:$I437,I437)&gt;1,"",I437)</f>
      </c>
      <c r="K437" s="190" t="s">
        <v>128</v>
      </c>
      <c r="L437" s="204" t="s">
        <v>37</v>
      </c>
    </row>
    <row r="438" spans="1:12" ht="15" customHeight="1">
      <c r="A438" s="98">
        <v>6</v>
      </c>
      <c r="B438" s="138"/>
      <c r="C438" s="141"/>
      <c r="D438" s="139"/>
      <c r="E438" s="139"/>
      <c r="F438" s="139"/>
      <c r="G438" s="140"/>
      <c r="H438" s="109" t="str">
        <f t="shared" si="21"/>
        <v> </v>
      </c>
      <c r="I438" s="101">
        <f t="shared" si="19"/>
        <v>0</v>
      </c>
      <c r="J438" s="193">
        <f>IF(COUNTIF($I$10:$I438,I438)&gt;1,"",I438)</f>
      </c>
      <c r="K438" s="190" t="s">
        <v>128</v>
      </c>
      <c r="L438" s="204" t="s">
        <v>37</v>
      </c>
    </row>
    <row r="439" spans="1:12" ht="15" customHeight="1">
      <c r="A439" s="98">
        <v>7</v>
      </c>
      <c r="B439" s="138"/>
      <c r="C439" s="141"/>
      <c r="D439" s="139"/>
      <c r="E439" s="139"/>
      <c r="F439" s="139"/>
      <c r="G439" s="140"/>
      <c r="H439" s="109" t="str">
        <f t="shared" si="21"/>
        <v> </v>
      </c>
      <c r="I439" s="101">
        <f t="shared" si="19"/>
        <v>0</v>
      </c>
      <c r="J439" s="193">
        <f>IF(COUNTIF($I$10:$I439,I439)&gt;1,"",I439)</f>
      </c>
      <c r="K439" s="190" t="s">
        <v>128</v>
      </c>
      <c r="L439" s="204" t="s">
        <v>37</v>
      </c>
    </row>
    <row r="440" spans="1:12" ht="15" customHeight="1">
      <c r="A440" s="98">
        <v>8</v>
      </c>
      <c r="B440" s="138"/>
      <c r="C440" s="141"/>
      <c r="D440" s="139"/>
      <c r="E440" s="139"/>
      <c r="F440" s="139"/>
      <c r="G440" s="140"/>
      <c r="H440" s="109" t="str">
        <f t="shared" si="21"/>
        <v> </v>
      </c>
      <c r="I440" s="101">
        <f t="shared" si="19"/>
        <v>0</v>
      </c>
      <c r="J440" s="193">
        <f>IF(COUNTIF($I$10:$I440,I440)&gt;1,"",I440)</f>
      </c>
      <c r="K440" s="190" t="s">
        <v>128</v>
      </c>
      <c r="L440" s="204" t="s">
        <v>37</v>
      </c>
    </row>
    <row r="441" spans="1:12" ht="15" customHeight="1">
      <c r="A441" s="98">
        <v>9</v>
      </c>
      <c r="B441" s="138"/>
      <c r="C441" s="141"/>
      <c r="D441" s="139"/>
      <c r="E441" s="139"/>
      <c r="F441" s="139"/>
      <c r="G441" s="140"/>
      <c r="H441" s="109" t="str">
        <f t="shared" si="21"/>
        <v> </v>
      </c>
      <c r="I441" s="101">
        <f t="shared" si="19"/>
        <v>0</v>
      </c>
      <c r="J441" s="193">
        <f>IF(COUNTIF($I$10:$I441,I441)&gt;1,"",I441)</f>
      </c>
      <c r="K441" s="190" t="s">
        <v>128</v>
      </c>
      <c r="L441" s="204" t="s">
        <v>37</v>
      </c>
    </row>
    <row r="442" spans="1:12" ht="15" customHeight="1">
      <c r="A442" s="98">
        <v>10</v>
      </c>
      <c r="B442" s="138"/>
      <c r="C442" s="141"/>
      <c r="D442" s="139"/>
      <c r="E442" s="139"/>
      <c r="F442" s="139"/>
      <c r="G442" s="140"/>
      <c r="H442" s="109" t="str">
        <f>IF(COUNTIF($B$433:$B$452,B442)&gt;1,"X"," ")</f>
        <v> </v>
      </c>
      <c r="I442" s="101">
        <f t="shared" si="19"/>
        <v>0</v>
      </c>
      <c r="J442" s="193">
        <f>IF(COUNTIF($I$10:$I442,I442)&gt;1,"",I442)</f>
      </c>
      <c r="K442" s="190" t="s">
        <v>128</v>
      </c>
      <c r="L442" s="204" t="s">
        <v>37</v>
      </c>
    </row>
    <row r="443" spans="1:12" ht="15" customHeight="1">
      <c r="A443" s="98">
        <v>11</v>
      </c>
      <c r="B443" s="138"/>
      <c r="C443" s="141"/>
      <c r="D443" s="139"/>
      <c r="E443" s="139"/>
      <c r="F443" s="139"/>
      <c r="G443" s="140"/>
      <c r="H443" s="109" t="str">
        <f t="shared" si="21"/>
        <v> </v>
      </c>
      <c r="I443" s="101">
        <f t="shared" si="19"/>
        <v>0</v>
      </c>
      <c r="J443" s="193">
        <f>IF(COUNTIF($I$10:$I443,I443)&gt;1,"",I443)</f>
      </c>
      <c r="K443" s="190" t="s">
        <v>128</v>
      </c>
      <c r="L443" s="204" t="s">
        <v>37</v>
      </c>
    </row>
    <row r="444" spans="1:12" ht="15" customHeight="1">
      <c r="A444" s="98">
        <v>12</v>
      </c>
      <c r="B444" s="138"/>
      <c r="C444" s="141"/>
      <c r="D444" s="139"/>
      <c r="E444" s="139"/>
      <c r="F444" s="139"/>
      <c r="G444" s="140"/>
      <c r="H444" s="109" t="str">
        <f t="shared" si="21"/>
        <v> </v>
      </c>
      <c r="I444" s="101">
        <f t="shared" si="19"/>
        <v>0</v>
      </c>
      <c r="J444" s="193">
        <f>IF(COUNTIF($I$10:$I444,I444)&gt;1,"",I444)</f>
      </c>
      <c r="K444" s="190" t="s">
        <v>128</v>
      </c>
      <c r="L444" s="101" t="s">
        <v>37</v>
      </c>
    </row>
    <row r="445" spans="1:12" ht="15" customHeight="1">
      <c r="A445" s="98">
        <v>13</v>
      </c>
      <c r="B445" s="138"/>
      <c r="C445" s="141"/>
      <c r="D445" s="139"/>
      <c r="E445" s="139"/>
      <c r="F445" s="139"/>
      <c r="G445" s="140"/>
      <c r="H445" s="109" t="str">
        <f t="shared" si="21"/>
        <v> </v>
      </c>
      <c r="I445" s="101">
        <f t="shared" si="19"/>
        <v>0</v>
      </c>
      <c r="J445" s="193">
        <f>IF(COUNTIF($I$10:$I445,I445)&gt;1,"",I445)</f>
      </c>
      <c r="K445" s="190" t="s">
        <v>128</v>
      </c>
      <c r="L445" s="101" t="s">
        <v>37</v>
      </c>
    </row>
    <row r="446" spans="1:12" ht="15" customHeight="1">
      <c r="A446" s="98">
        <v>14</v>
      </c>
      <c r="B446" s="138"/>
      <c r="C446" s="141"/>
      <c r="D446" s="139"/>
      <c r="E446" s="139"/>
      <c r="F446" s="139"/>
      <c r="G446" s="140"/>
      <c r="H446" s="109" t="str">
        <f t="shared" si="21"/>
        <v> </v>
      </c>
      <c r="I446" s="101">
        <f t="shared" si="19"/>
        <v>0</v>
      </c>
      <c r="J446" s="193">
        <f>IF(COUNTIF($I$10:$I446,I446)&gt;1,"",I446)</f>
      </c>
      <c r="K446" s="190" t="s">
        <v>128</v>
      </c>
      <c r="L446" s="101" t="s">
        <v>37</v>
      </c>
    </row>
    <row r="447" spans="1:12" ht="15" customHeight="1">
      <c r="A447" s="98">
        <v>15</v>
      </c>
      <c r="B447" s="138"/>
      <c r="C447" s="141"/>
      <c r="D447" s="139"/>
      <c r="E447" s="139"/>
      <c r="F447" s="139"/>
      <c r="G447" s="140"/>
      <c r="H447" s="109" t="str">
        <f t="shared" si="21"/>
        <v> </v>
      </c>
      <c r="I447" s="101">
        <f t="shared" si="19"/>
        <v>0</v>
      </c>
      <c r="J447" s="193">
        <f>IF(COUNTIF($I$10:$I447,I447)&gt;1,"",I447)</f>
      </c>
      <c r="K447" s="190" t="s">
        <v>128</v>
      </c>
      <c r="L447" s="101" t="s">
        <v>37</v>
      </c>
    </row>
    <row r="448" spans="1:12" ht="15" customHeight="1">
      <c r="A448" s="98">
        <v>16</v>
      </c>
      <c r="B448" s="138"/>
      <c r="C448" s="141"/>
      <c r="D448" s="139"/>
      <c r="E448" s="139"/>
      <c r="F448" s="139"/>
      <c r="G448" s="140"/>
      <c r="H448" s="109" t="str">
        <f t="shared" si="21"/>
        <v> </v>
      </c>
      <c r="I448" s="101">
        <f t="shared" si="19"/>
        <v>0</v>
      </c>
      <c r="J448" s="193">
        <f>IF(COUNTIF($I$10:$I448,I448)&gt;1,"",I448)</f>
      </c>
      <c r="K448" s="190" t="s">
        <v>128</v>
      </c>
      <c r="L448" s="101" t="s">
        <v>37</v>
      </c>
    </row>
    <row r="449" spans="1:12" ht="15" customHeight="1">
      <c r="A449" s="98">
        <v>17</v>
      </c>
      <c r="B449" s="138"/>
      <c r="C449" s="141"/>
      <c r="D449" s="139"/>
      <c r="E449" s="139"/>
      <c r="F449" s="139"/>
      <c r="G449" s="140"/>
      <c r="H449" s="109" t="str">
        <f t="shared" si="21"/>
        <v> </v>
      </c>
      <c r="I449" s="101">
        <f t="shared" si="19"/>
        <v>0</v>
      </c>
      <c r="J449" s="193">
        <f>IF(COUNTIF($I$10:$I449,I449)&gt;1,"",I449)</f>
      </c>
      <c r="K449" s="190" t="s">
        <v>128</v>
      </c>
      <c r="L449" s="101" t="s">
        <v>37</v>
      </c>
    </row>
    <row r="450" spans="1:12" ht="15" customHeight="1">
      <c r="A450" s="98">
        <v>18</v>
      </c>
      <c r="B450" s="138"/>
      <c r="C450" s="141"/>
      <c r="D450" s="139"/>
      <c r="E450" s="139"/>
      <c r="F450" s="139"/>
      <c r="G450" s="140"/>
      <c r="H450" s="109" t="str">
        <f t="shared" si="21"/>
        <v> </v>
      </c>
      <c r="I450" s="101">
        <f t="shared" si="19"/>
        <v>0</v>
      </c>
      <c r="J450" s="193">
        <f>IF(COUNTIF($I$10:$I450,I450)&gt;1,"",I450)</f>
      </c>
      <c r="K450" s="190" t="s">
        <v>128</v>
      </c>
      <c r="L450" s="101" t="s">
        <v>37</v>
      </c>
    </row>
    <row r="451" spans="1:12" ht="15" customHeight="1">
      <c r="A451" s="98">
        <v>19</v>
      </c>
      <c r="B451" s="138"/>
      <c r="C451" s="141"/>
      <c r="D451" s="139"/>
      <c r="E451" s="139"/>
      <c r="F451" s="139"/>
      <c r="G451" s="140"/>
      <c r="H451" s="109" t="str">
        <f>IF(COUNTIF($B$433:$B$452,B451)&gt;1,"X"," ")</f>
        <v> </v>
      </c>
      <c r="I451" s="101">
        <f t="shared" si="19"/>
        <v>0</v>
      </c>
      <c r="J451" s="193">
        <f>IF(COUNTIF($I$10:$I451,I451)&gt;1,"",I451)</f>
      </c>
      <c r="K451" s="190" t="s">
        <v>128</v>
      </c>
      <c r="L451" s="204" t="s">
        <v>37</v>
      </c>
    </row>
    <row r="452" spans="1:12" ht="15" customHeight="1">
      <c r="A452" s="98">
        <v>20</v>
      </c>
      <c r="B452" s="138"/>
      <c r="C452" s="141"/>
      <c r="D452" s="139"/>
      <c r="E452" s="139"/>
      <c r="F452" s="139"/>
      <c r="G452" s="140"/>
      <c r="H452" s="109" t="str">
        <f t="shared" si="21"/>
        <v> </v>
      </c>
      <c r="I452" s="101">
        <f t="shared" si="19"/>
        <v>0</v>
      </c>
      <c r="J452" s="193">
        <f>IF(COUNTIF($I$10:$I452,I452)&gt;1,"",I452)</f>
      </c>
      <c r="K452" s="190" t="s">
        <v>128</v>
      </c>
      <c r="L452" s="204" t="s">
        <v>37</v>
      </c>
    </row>
    <row r="453" spans="1:12" ht="13.5">
      <c r="A453" s="98">
        <v>21</v>
      </c>
      <c r="B453" s="138"/>
      <c r="C453" s="141"/>
      <c r="D453" s="139"/>
      <c r="E453" s="139"/>
      <c r="F453" s="139"/>
      <c r="G453" s="140"/>
      <c r="I453" s="101">
        <f t="shared" si="19"/>
        <v>0</v>
      </c>
      <c r="J453" s="193">
        <f>IF(COUNTIF($I$10:$I453,I453)&gt;1,"",I453)</f>
      </c>
      <c r="K453" s="190" t="s">
        <v>128</v>
      </c>
      <c r="L453" s="204" t="s">
        <v>37</v>
      </c>
    </row>
    <row r="454" spans="1:12" ht="13.5">
      <c r="A454" s="98">
        <v>22</v>
      </c>
      <c r="B454" s="138"/>
      <c r="C454" s="141"/>
      <c r="D454" s="139"/>
      <c r="E454" s="139"/>
      <c r="F454" s="139"/>
      <c r="G454" s="140"/>
      <c r="I454" s="101">
        <f t="shared" si="19"/>
        <v>0</v>
      </c>
      <c r="J454" s="193">
        <f>IF(COUNTIF($I$10:$I454,I454)&gt;1,"",I454)</f>
      </c>
      <c r="K454" s="190" t="s">
        <v>128</v>
      </c>
      <c r="L454" s="204" t="s">
        <v>37</v>
      </c>
    </row>
    <row r="455" spans="1:12" ht="13.5">
      <c r="A455" s="98">
        <v>23</v>
      </c>
      <c r="B455" s="138"/>
      <c r="C455" s="141"/>
      <c r="D455" s="139"/>
      <c r="E455" s="139"/>
      <c r="F455" s="139"/>
      <c r="G455" s="140"/>
      <c r="I455" s="101">
        <f t="shared" si="19"/>
        <v>0</v>
      </c>
      <c r="J455" s="193">
        <f>IF(COUNTIF($I$10:$I455,I455)&gt;1,"",I455)</f>
      </c>
      <c r="K455" s="190" t="s">
        <v>128</v>
      </c>
      <c r="L455" s="204" t="s">
        <v>37</v>
      </c>
    </row>
    <row r="456" spans="1:12" ht="13.5">
      <c r="A456" s="98">
        <v>24</v>
      </c>
      <c r="B456" s="138"/>
      <c r="C456" s="141"/>
      <c r="D456" s="139"/>
      <c r="E456" s="139"/>
      <c r="F456" s="139"/>
      <c r="G456" s="140"/>
      <c r="I456" s="101">
        <f t="shared" si="19"/>
        <v>0</v>
      </c>
      <c r="J456" s="193">
        <f>IF(COUNTIF($I$10:$I456,I456)&gt;1,"",I456)</f>
      </c>
      <c r="K456" s="190" t="s">
        <v>128</v>
      </c>
      <c r="L456" s="204" t="s">
        <v>37</v>
      </c>
    </row>
    <row r="457" spans="1:12" ht="13.5">
      <c r="A457" s="98">
        <v>25</v>
      </c>
      <c r="B457" s="138"/>
      <c r="C457" s="141"/>
      <c r="D457" s="139"/>
      <c r="E457" s="139"/>
      <c r="F457" s="139"/>
      <c r="G457" s="140"/>
      <c r="I457" s="101">
        <f t="shared" si="19"/>
        <v>0</v>
      </c>
      <c r="J457" s="193">
        <f>IF(COUNTIF($I$10:$I457,I457)&gt;1,"",I457)</f>
      </c>
      <c r="K457" s="190" t="s">
        <v>128</v>
      </c>
      <c r="L457" s="204" t="s">
        <v>37</v>
      </c>
    </row>
    <row r="458" spans="1:12" ht="13.5">
      <c r="A458" s="98">
        <v>26</v>
      </c>
      <c r="B458" s="138"/>
      <c r="C458" s="141"/>
      <c r="D458" s="139"/>
      <c r="E458" s="139"/>
      <c r="F458" s="139"/>
      <c r="G458" s="140"/>
      <c r="I458" s="101">
        <f t="shared" si="19"/>
        <v>0</v>
      </c>
      <c r="J458" s="193">
        <f>IF(COUNTIF($I$10:$I458,I458)&gt;1,"",I458)</f>
      </c>
      <c r="K458" s="190" t="s">
        <v>128</v>
      </c>
      <c r="L458" s="204" t="s">
        <v>37</v>
      </c>
    </row>
    <row r="459" spans="1:12" ht="13.5">
      <c r="A459" s="98">
        <v>27</v>
      </c>
      <c r="B459" s="138"/>
      <c r="C459" s="141"/>
      <c r="D459" s="139"/>
      <c r="E459" s="139"/>
      <c r="F459" s="139"/>
      <c r="G459" s="140"/>
      <c r="I459" s="101">
        <f t="shared" si="19"/>
        <v>0</v>
      </c>
      <c r="J459" s="193">
        <f>IF(COUNTIF($I$10:$I459,I459)&gt;1,"",I459)</f>
      </c>
      <c r="K459" s="190" t="s">
        <v>128</v>
      </c>
      <c r="L459" s="204" t="s">
        <v>37</v>
      </c>
    </row>
    <row r="460" spans="1:12" ht="13.5">
      <c r="A460" s="98">
        <v>28</v>
      </c>
      <c r="B460" s="138"/>
      <c r="C460" s="141"/>
      <c r="D460" s="139"/>
      <c r="E460" s="139"/>
      <c r="F460" s="139"/>
      <c r="G460" s="140"/>
      <c r="I460" s="101">
        <f t="shared" si="19"/>
        <v>0</v>
      </c>
      <c r="J460" s="193">
        <f>IF(COUNTIF($I$10:$I460,I460)&gt;1,"",I460)</f>
      </c>
      <c r="K460" s="190" t="s">
        <v>128</v>
      </c>
      <c r="L460" s="204" t="s">
        <v>37</v>
      </c>
    </row>
    <row r="461" spans="1:12" ht="13.5">
      <c r="A461" s="98">
        <v>29</v>
      </c>
      <c r="B461" s="138"/>
      <c r="C461" s="141"/>
      <c r="D461" s="139"/>
      <c r="E461" s="139"/>
      <c r="F461" s="139"/>
      <c r="G461" s="140"/>
      <c r="I461" s="101">
        <f t="shared" si="19"/>
        <v>0</v>
      </c>
      <c r="J461" s="193">
        <f>IF(COUNTIF($I$10:$I461,I461)&gt;1,"",I461)</f>
      </c>
      <c r="K461" s="190" t="s">
        <v>128</v>
      </c>
      <c r="L461" s="204" t="s">
        <v>37</v>
      </c>
    </row>
    <row r="462" spans="1:12" ht="13.5">
      <c r="A462" s="98">
        <v>30</v>
      </c>
      <c r="B462" s="138"/>
      <c r="C462" s="141"/>
      <c r="D462" s="139"/>
      <c r="E462" s="139"/>
      <c r="F462" s="139"/>
      <c r="G462" s="140"/>
      <c r="I462" s="101">
        <f t="shared" si="19"/>
        <v>0</v>
      </c>
      <c r="J462" s="193">
        <f>IF(COUNTIF($I$10:$I462,I462)&gt;1,"",I462)</f>
      </c>
      <c r="K462" s="190" t="s">
        <v>128</v>
      </c>
      <c r="L462" s="204" t="s">
        <v>37</v>
      </c>
    </row>
    <row r="463" spans="1:12" ht="13.5">
      <c r="A463" s="98">
        <v>31</v>
      </c>
      <c r="B463" s="138"/>
      <c r="C463" s="141"/>
      <c r="D463" s="139"/>
      <c r="E463" s="139"/>
      <c r="F463" s="139"/>
      <c r="G463" s="140"/>
      <c r="I463" s="101">
        <f t="shared" si="19"/>
        <v>0</v>
      </c>
      <c r="J463" s="193">
        <f>IF(COUNTIF($I$10:$I463,I463)&gt;1,"",I463)</f>
      </c>
      <c r="K463" s="190" t="s">
        <v>128</v>
      </c>
      <c r="L463" s="204" t="s">
        <v>37</v>
      </c>
    </row>
    <row r="464" spans="1:12" ht="13.5">
      <c r="A464" s="98">
        <v>32</v>
      </c>
      <c r="B464" s="138"/>
      <c r="C464" s="141"/>
      <c r="D464" s="139"/>
      <c r="E464" s="139"/>
      <c r="F464" s="139"/>
      <c r="G464" s="140"/>
      <c r="I464" s="101">
        <f aca="true" t="shared" si="22" ref="I464:I472">+F464</f>
        <v>0</v>
      </c>
      <c r="J464" s="193">
        <f>IF(COUNTIF($I$10:$I464,I464)&gt;1,"",I464)</f>
      </c>
      <c r="K464" s="190" t="s">
        <v>128</v>
      </c>
      <c r="L464" s="204" t="s">
        <v>37</v>
      </c>
    </row>
    <row r="465" spans="1:12" ht="13.5">
      <c r="A465" s="98">
        <v>33</v>
      </c>
      <c r="B465" s="138"/>
      <c r="C465" s="141"/>
      <c r="D465" s="139"/>
      <c r="E465" s="139"/>
      <c r="F465" s="139"/>
      <c r="G465" s="140"/>
      <c r="I465" s="101">
        <f t="shared" si="22"/>
        <v>0</v>
      </c>
      <c r="J465" s="193">
        <f>IF(COUNTIF($I$10:$I465,I465)&gt;1,"",I465)</f>
      </c>
      <c r="K465" s="190" t="s">
        <v>128</v>
      </c>
      <c r="L465" s="204" t="s">
        <v>37</v>
      </c>
    </row>
    <row r="466" spans="1:12" ht="13.5">
      <c r="A466" s="98">
        <v>34</v>
      </c>
      <c r="B466" s="138"/>
      <c r="C466" s="141"/>
      <c r="D466" s="139"/>
      <c r="E466" s="139"/>
      <c r="F466" s="139"/>
      <c r="G466" s="140"/>
      <c r="I466" s="101">
        <f t="shared" si="22"/>
        <v>0</v>
      </c>
      <c r="J466" s="193">
        <f>IF(COUNTIF($I$10:$I466,I466)&gt;1,"",I466)</f>
      </c>
      <c r="K466" s="190" t="s">
        <v>128</v>
      </c>
      <c r="L466" s="204" t="s">
        <v>37</v>
      </c>
    </row>
    <row r="467" spans="1:12" ht="13.5">
      <c r="A467" s="98">
        <v>35</v>
      </c>
      <c r="B467" s="138"/>
      <c r="C467" s="141"/>
      <c r="D467" s="139"/>
      <c r="E467" s="139"/>
      <c r="F467" s="139"/>
      <c r="G467" s="140"/>
      <c r="I467" s="101">
        <f t="shared" si="22"/>
        <v>0</v>
      </c>
      <c r="J467" s="193">
        <f>IF(COUNTIF($I$10:$I467,I467)&gt;1,"",I467)</f>
      </c>
      <c r="K467" s="190" t="s">
        <v>128</v>
      </c>
      <c r="L467" s="204" t="s">
        <v>37</v>
      </c>
    </row>
    <row r="468" spans="1:12" ht="13.5">
      <c r="A468" s="98">
        <v>36</v>
      </c>
      <c r="B468" s="138"/>
      <c r="C468" s="141"/>
      <c r="D468" s="139"/>
      <c r="E468" s="139"/>
      <c r="F468" s="139"/>
      <c r="G468" s="140"/>
      <c r="I468" s="101">
        <f t="shared" si="22"/>
        <v>0</v>
      </c>
      <c r="J468" s="193">
        <f>IF(COUNTIF($I$10:$I468,I468)&gt;1,"",I468)</f>
      </c>
      <c r="K468" s="190" t="s">
        <v>128</v>
      </c>
      <c r="L468" s="204" t="s">
        <v>37</v>
      </c>
    </row>
    <row r="469" spans="1:12" ht="13.5">
      <c r="A469" s="98">
        <v>37</v>
      </c>
      <c r="B469" s="138"/>
      <c r="C469" s="141"/>
      <c r="D469" s="139"/>
      <c r="E469" s="139"/>
      <c r="F469" s="139"/>
      <c r="G469" s="140"/>
      <c r="I469" s="101">
        <f t="shared" si="22"/>
        <v>0</v>
      </c>
      <c r="J469" s="193">
        <f>IF(COUNTIF($I$10:$I469,I469)&gt;1,"",I469)</f>
      </c>
      <c r="K469" s="190" t="s">
        <v>128</v>
      </c>
      <c r="L469" s="204" t="s">
        <v>37</v>
      </c>
    </row>
    <row r="470" spans="1:12" ht="13.5">
      <c r="A470" s="98">
        <v>38</v>
      </c>
      <c r="B470" s="138"/>
      <c r="C470" s="141"/>
      <c r="D470" s="139"/>
      <c r="E470" s="139"/>
      <c r="F470" s="139"/>
      <c r="G470" s="140"/>
      <c r="I470" s="101">
        <f t="shared" si="22"/>
        <v>0</v>
      </c>
      <c r="J470" s="193">
        <f>IF(COUNTIF($I$10:$I470,I470)&gt;1,"",I470)</f>
      </c>
      <c r="K470" s="190" t="s">
        <v>128</v>
      </c>
      <c r="L470" s="204" t="s">
        <v>37</v>
      </c>
    </row>
    <row r="471" spans="1:12" ht="13.5">
      <c r="A471" s="98">
        <v>39</v>
      </c>
      <c r="B471" s="138"/>
      <c r="C471" s="141"/>
      <c r="D471" s="139"/>
      <c r="E471" s="139"/>
      <c r="F471" s="139"/>
      <c r="G471" s="140"/>
      <c r="I471" s="101">
        <f t="shared" si="22"/>
        <v>0</v>
      </c>
      <c r="J471" s="193">
        <f>IF(COUNTIF($I$10:$I471,I471)&gt;1,"",I471)</f>
      </c>
      <c r="K471" s="190" t="s">
        <v>128</v>
      </c>
      <c r="L471" s="204" t="s">
        <v>37</v>
      </c>
    </row>
    <row r="472" spans="1:12" ht="13.5">
      <c r="A472" s="98">
        <v>40</v>
      </c>
      <c r="B472" s="138"/>
      <c r="C472" s="141"/>
      <c r="D472" s="139"/>
      <c r="E472" s="139"/>
      <c r="F472" s="139"/>
      <c r="G472" s="140"/>
      <c r="I472" s="101">
        <f t="shared" si="22"/>
        <v>0</v>
      </c>
      <c r="J472" s="193">
        <f>IF(COUNTIF($I$10:$I472,I472)&gt;1,"",I472)</f>
      </c>
      <c r="K472" s="190" t="s">
        <v>128</v>
      </c>
      <c r="L472" s="204" t="s">
        <v>37</v>
      </c>
    </row>
    <row r="473" spans="1:12" ht="13.5">
      <c r="A473" s="98">
        <v>41</v>
      </c>
      <c r="B473" s="138"/>
      <c r="C473" s="141"/>
      <c r="D473" s="139"/>
      <c r="E473" s="139"/>
      <c r="F473" s="139"/>
      <c r="G473" s="140"/>
      <c r="I473" s="101">
        <f aca="true" t="shared" si="23" ref="I473:I482">+F473</f>
        <v>0</v>
      </c>
      <c r="J473" s="193">
        <f>IF(COUNTIF($I$10:$I473,I473)&gt;1,"",I473)</f>
      </c>
      <c r="K473" s="190" t="s">
        <v>128</v>
      </c>
      <c r="L473" s="204" t="s">
        <v>37</v>
      </c>
    </row>
    <row r="474" spans="1:12" ht="13.5">
      <c r="A474" s="98">
        <v>42</v>
      </c>
      <c r="B474" s="138"/>
      <c r="C474" s="141"/>
      <c r="D474" s="139"/>
      <c r="E474" s="139"/>
      <c r="F474" s="139"/>
      <c r="G474" s="140"/>
      <c r="I474" s="101">
        <f t="shared" si="23"/>
        <v>0</v>
      </c>
      <c r="J474" s="193">
        <f>IF(COUNTIF($I$10:$I474,I474)&gt;1,"",I474)</f>
      </c>
      <c r="K474" s="190" t="s">
        <v>128</v>
      </c>
      <c r="L474" s="204" t="s">
        <v>37</v>
      </c>
    </row>
    <row r="475" spans="1:12" ht="13.5">
      <c r="A475" s="98">
        <v>43</v>
      </c>
      <c r="B475" s="138"/>
      <c r="C475" s="141"/>
      <c r="D475" s="139"/>
      <c r="E475" s="139"/>
      <c r="F475" s="139"/>
      <c r="G475" s="140"/>
      <c r="I475" s="101">
        <f t="shared" si="23"/>
        <v>0</v>
      </c>
      <c r="J475" s="193">
        <f>IF(COUNTIF($I$10:$I475,I475)&gt;1,"",I475)</f>
      </c>
      <c r="K475" s="190" t="s">
        <v>128</v>
      </c>
      <c r="L475" s="204" t="s">
        <v>37</v>
      </c>
    </row>
    <row r="476" spans="1:12" ht="13.5">
      <c r="A476" s="98">
        <v>44</v>
      </c>
      <c r="B476" s="138"/>
      <c r="C476" s="141"/>
      <c r="D476" s="139"/>
      <c r="E476" s="139"/>
      <c r="F476" s="139"/>
      <c r="G476" s="140"/>
      <c r="I476" s="101">
        <f t="shared" si="23"/>
        <v>0</v>
      </c>
      <c r="J476" s="193">
        <f>IF(COUNTIF($I$10:$I476,I476)&gt;1,"",I476)</f>
      </c>
      <c r="K476" s="190" t="s">
        <v>128</v>
      </c>
      <c r="L476" s="204" t="s">
        <v>37</v>
      </c>
    </row>
    <row r="477" spans="1:12" ht="13.5">
      <c r="A477" s="98">
        <v>45</v>
      </c>
      <c r="B477" s="138"/>
      <c r="C477" s="141"/>
      <c r="D477" s="139"/>
      <c r="E477" s="139"/>
      <c r="F477" s="139"/>
      <c r="G477" s="140"/>
      <c r="I477" s="101">
        <f t="shared" si="23"/>
        <v>0</v>
      </c>
      <c r="J477" s="193">
        <f>IF(COUNTIF($I$10:$I477,I477)&gt;1,"",I477)</f>
      </c>
      <c r="K477" s="190" t="s">
        <v>128</v>
      </c>
      <c r="L477" s="204" t="s">
        <v>37</v>
      </c>
    </row>
    <row r="478" spans="1:12" ht="13.5">
      <c r="A478" s="98">
        <v>46</v>
      </c>
      <c r="B478" s="138"/>
      <c r="C478" s="141"/>
      <c r="D478" s="139"/>
      <c r="E478" s="139"/>
      <c r="F478" s="139"/>
      <c r="G478" s="140"/>
      <c r="I478" s="101">
        <f t="shared" si="23"/>
        <v>0</v>
      </c>
      <c r="J478" s="193">
        <f>IF(COUNTIF($I$10:$I478,I478)&gt;1,"",I478)</f>
      </c>
      <c r="K478" s="190" t="s">
        <v>128</v>
      </c>
      <c r="L478" s="204" t="s">
        <v>37</v>
      </c>
    </row>
    <row r="479" spans="1:12" ht="13.5">
      <c r="A479" s="98">
        <v>47</v>
      </c>
      <c r="B479" s="138"/>
      <c r="C479" s="141"/>
      <c r="D479" s="139"/>
      <c r="E479" s="139"/>
      <c r="F479" s="139"/>
      <c r="G479" s="140"/>
      <c r="I479" s="101">
        <f t="shared" si="23"/>
        <v>0</v>
      </c>
      <c r="J479" s="193">
        <f>IF(COUNTIF($I$10:$I479,I479)&gt;1,"",I479)</f>
      </c>
      <c r="K479" s="190" t="s">
        <v>128</v>
      </c>
      <c r="L479" s="204"/>
    </row>
    <row r="480" spans="1:12" ht="13.5">
      <c r="A480" s="98">
        <v>48</v>
      </c>
      <c r="B480" s="138"/>
      <c r="C480" s="141"/>
      <c r="D480" s="139"/>
      <c r="E480" s="139"/>
      <c r="F480" s="139"/>
      <c r="G480" s="140"/>
      <c r="I480" s="101">
        <f t="shared" si="23"/>
        <v>0</v>
      </c>
      <c r="J480" s="193">
        <f>IF(COUNTIF($I$10:$I480,I480)&gt;1,"",I480)</f>
      </c>
      <c r="K480" s="190" t="s">
        <v>128</v>
      </c>
      <c r="L480" s="204"/>
    </row>
    <row r="481" spans="1:12" ht="13.5">
      <c r="A481" s="98">
        <v>49</v>
      </c>
      <c r="B481" s="138"/>
      <c r="C481" s="141"/>
      <c r="D481" s="139"/>
      <c r="E481" s="139"/>
      <c r="F481" s="139"/>
      <c r="G481" s="140"/>
      <c r="I481" s="101">
        <f t="shared" si="23"/>
        <v>0</v>
      </c>
      <c r="J481" s="193">
        <f>IF(COUNTIF($I$10:$I481,I481)&gt;1,"",I481)</f>
      </c>
      <c r="K481" s="190" t="s">
        <v>128</v>
      </c>
      <c r="L481" s="204"/>
    </row>
    <row r="482" spans="1:12" ht="13.5">
      <c r="A482" s="98">
        <v>50</v>
      </c>
      <c r="B482" s="138"/>
      <c r="C482" s="141"/>
      <c r="D482" s="139"/>
      <c r="E482" s="139"/>
      <c r="F482" s="139"/>
      <c r="G482" s="140"/>
      <c r="I482" s="101">
        <f t="shared" si="23"/>
        <v>0</v>
      </c>
      <c r="J482" s="193">
        <f>IF(COUNTIF($I$10:$I482,I482)&gt;1,"",I482)</f>
      </c>
      <c r="K482" s="190"/>
      <c r="L482" s="204"/>
    </row>
  </sheetData>
  <sheetProtection/>
  <mergeCells count="56">
    <mergeCell ref="B165:G165"/>
    <mergeCell ref="B108:G108"/>
    <mergeCell ref="B161:C161"/>
    <mergeCell ref="B163:B164"/>
    <mergeCell ref="B52:C52"/>
    <mergeCell ref="B3:C3"/>
    <mergeCell ref="B5:C5"/>
    <mergeCell ref="B57:G57"/>
    <mergeCell ref="B159:C159"/>
    <mergeCell ref="B160:C160"/>
    <mergeCell ref="C7:C8"/>
    <mergeCell ref="D7:D8"/>
    <mergeCell ref="E7:E8"/>
    <mergeCell ref="D55:D56"/>
    <mergeCell ref="E55:E56"/>
    <mergeCell ref="C1:D1"/>
    <mergeCell ref="C2:D2"/>
    <mergeCell ref="B53:C53"/>
    <mergeCell ref="B55:B56"/>
    <mergeCell ref="C55:C56"/>
    <mergeCell ref="B4:C4"/>
    <mergeCell ref="B432:G432"/>
    <mergeCell ref="B377:C377"/>
    <mergeCell ref="B379:B380"/>
    <mergeCell ref="C379:C380"/>
    <mergeCell ref="D379:D380"/>
    <mergeCell ref="E379:E380"/>
    <mergeCell ref="F379:F380"/>
    <mergeCell ref="G379:G380"/>
    <mergeCell ref="B381:G381"/>
    <mergeCell ref="B268:C268"/>
    <mergeCell ref="F271:F272"/>
    <mergeCell ref="C163:C164"/>
    <mergeCell ref="D163:D164"/>
    <mergeCell ref="B269:C269"/>
    <mergeCell ref="B271:B272"/>
    <mergeCell ref="C271:C272"/>
    <mergeCell ref="D271:D272"/>
    <mergeCell ref="B267:C267"/>
    <mergeCell ref="B216:G216"/>
    <mergeCell ref="B375:C375"/>
    <mergeCell ref="B376:C376"/>
    <mergeCell ref="E271:E272"/>
    <mergeCell ref="B273:G273"/>
    <mergeCell ref="G271:G272"/>
    <mergeCell ref="B324:G324"/>
    <mergeCell ref="B9:G9"/>
    <mergeCell ref="F7:F8"/>
    <mergeCell ref="B51:C51"/>
    <mergeCell ref="G163:G164"/>
    <mergeCell ref="E163:E164"/>
    <mergeCell ref="F163:F164"/>
    <mergeCell ref="F55:F56"/>
    <mergeCell ref="G55:G56"/>
    <mergeCell ref="G7:G8"/>
    <mergeCell ref="B7:B8"/>
  </mergeCells>
  <printOptions horizontalCentered="1"/>
  <pageMargins left="0" right="0" top="0.12" bottom="0" header="0" footer="0"/>
  <pageSetup horizontalDpi="300" verticalDpi="300" orientation="portrait" paperSize="9" r:id="rId2"/>
  <rowBreaks count="4" manualBreakCount="4">
    <brk id="50" min="1" max="6" man="1"/>
    <brk id="158" min="1" max="6" man="1"/>
    <brk id="266" min="1" max="6" man="1"/>
    <brk id="374" min="1" max="6" man="1"/>
  </rowBreaks>
  <drawing r:id="rId1"/>
</worksheet>
</file>

<file path=xl/worksheets/sheet5.xml><?xml version="1.0" encoding="utf-8"?>
<worksheet xmlns="http://schemas.openxmlformats.org/spreadsheetml/2006/main" xmlns:r="http://schemas.openxmlformats.org/officeDocument/2006/relationships">
  <sheetPr codeName="Feuil5"/>
  <dimension ref="A1:N483"/>
  <sheetViews>
    <sheetView showGridLines="0" showZeros="0" zoomScalePageLayoutView="0" workbookViewId="0" topLeftCell="B138">
      <selection activeCell="D149" sqref="D149"/>
    </sheetView>
  </sheetViews>
  <sheetFormatPr defaultColWidth="11.421875" defaultRowHeight="12.75"/>
  <cols>
    <col min="1" max="1" width="5.7109375" style="112" customWidth="1"/>
    <col min="2" max="2" width="8.7109375" style="112" customWidth="1"/>
    <col min="3" max="3" width="7.28125" style="112" customWidth="1"/>
    <col min="4" max="4" width="25.7109375" style="112" customWidth="1"/>
    <col min="5" max="5" width="18.7109375" style="112" customWidth="1"/>
    <col min="6" max="6" width="24.7109375" style="112" customWidth="1"/>
    <col min="7" max="7" width="12.7109375" style="112" customWidth="1"/>
    <col min="8" max="8" width="3.7109375" style="112" customWidth="1"/>
    <col min="9" max="9" width="3.8515625" style="112" hidden="1" customWidth="1"/>
    <col min="10" max="12" width="3.8515625" style="197" hidden="1" customWidth="1"/>
    <col min="13" max="14" width="3.8515625" style="112" hidden="1" customWidth="1"/>
    <col min="15" max="15" width="11.421875" style="112" hidden="1" customWidth="1"/>
    <col min="16" max="16384" width="11.421875" style="112" customWidth="1"/>
  </cols>
  <sheetData>
    <row r="1" spans="1:6" ht="19.5" customHeight="1">
      <c r="A1" s="22"/>
      <c r="B1" s="111"/>
      <c r="C1" s="341">
        <f>Organisation!$G$15</f>
        <v>0</v>
      </c>
      <c r="D1" s="342"/>
      <c r="E1" s="173">
        <f>Organisation!$T$15</f>
        <v>0</v>
      </c>
      <c r="F1" s="174">
        <f>Organisation!$L$11</f>
        <v>0</v>
      </c>
    </row>
    <row r="2" spans="1:6" ht="19.5" customHeight="1">
      <c r="A2" s="22"/>
      <c r="B2" s="111"/>
      <c r="C2" s="341">
        <f>Organisation!$M$19</f>
        <v>0</v>
      </c>
      <c r="D2" s="342"/>
      <c r="E2" s="173">
        <f>Organisation!$P$23</f>
        <v>0</v>
      </c>
      <c r="F2" s="173">
        <f>Organisation!$P$24</f>
        <v>0</v>
      </c>
    </row>
    <row r="3" spans="1:7" ht="15" customHeight="1">
      <c r="A3" s="22"/>
      <c r="B3" s="187" t="s">
        <v>48</v>
      </c>
      <c r="C3" s="110">
        <f>Engagement!$D$4</f>
        <v>0</v>
      </c>
      <c r="D3" s="188" t="s">
        <v>50</v>
      </c>
      <c r="E3" s="99">
        <f>Engagement!$D$5</f>
        <v>0</v>
      </c>
      <c r="F3" s="188" t="s">
        <v>51</v>
      </c>
      <c r="G3" s="99">
        <f>COUNTIF($B8:$B47,"&gt;0")</f>
        <v>0</v>
      </c>
    </row>
    <row r="4" spans="1:7" ht="27.75">
      <c r="A4" s="22"/>
      <c r="B4" s="117" t="s">
        <v>32</v>
      </c>
      <c r="C4" s="114"/>
      <c r="D4" s="115"/>
      <c r="E4" s="115"/>
      <c r="F4" s="115"/>
      <c r="G4" s="115"/>
    </row>
    <row r="5" spans="1:7" ht="15" customHeight="1">
      <c r="A5" s="22"/>
      <c r="B5" s="345" t="s">
        <v>36</v>
      </c>
      <c r="C5" s="348" t="s">
        <v>21</v>
      </c>
      <c r="D5" s="345" t="s">
        <v>13</v>
      </c>
      <c r="E5" s="345" t="s">
        <v>22</v>
      </c>
      <c r="F5" s="345" t="s">
        <v>23</v>
      </c>
      <c r="G5" s="332" t="s">
        <v>123</v>
      </c>
    </row>
    <row r="6" spans="1:7" ht="15" customHeight="1">
      <c r="A6" s="22"/>
      <c r="B6" s="346"/>
      <c r="C6" s="348"/>
      <c r="D6" s="345"/>
      <c r="E6" s="345"/>
      <c r="F6" s="345"/>
      <c r="G6" s="332"/>
    </row>
    <row r="7" spans="1:7" ht="15" customHeight="1">
      <c r="A7" s="22"/>
      <c r="B7" s="177"/>
      <c r="C7" s="347" t="str">
        <f>Engagement!$B$9</f>
        <v>PRELICENCIES</v>
      </c>
      <c r="D7" s="347"/>
      <c r="E7" s="347"/>
      <c r="F7" s="347"/>
      <c r="G7" s="175"/>
    </row>
    <row r="8" spans="1:14" ht="15" customHeight="1">
      <c r="A8" s="22">
        <v>1</v>
      </c>
      <c r="B8" s="253"/>
      <c r="C8" s="154">
        <v>1</v>
      </c>
      <c r="D8" s="155" t="str">
        <f>IF(B8&gt;0,(VLOOKUP($B8,Engagement!$B$10:$G$49,3,FALSE))," ")</f>
        <v> </v>
      </c>
      <c r="E8" s="155" t="str">
        <f>IF(B8&gt;0,(VLOOKUP($B8,Engagement!$B$10:$G$49,4,FALSE))," ")</f>
        <v> </v>
      </c>
      <c r="F8" s="155" t="str">
        <f>IF(B8&gt;0,(VLOOKUP($B8,Engagement!$B$10:$G$49,5,FALSE))," ")</f>
        <v> </v>
      </c>
      <c r="G8" s="156" t="str">
        <f>IF(B8&gt;0,(VLOOKUP($B8,Engagement!$B$10:$G$49,6,FALSE))," ")</f>
        <v> </v>
      </c>
      <c r="H8" s="152" t="str">
        <f>IF(COUNTIF($B$8:$B$67,B8)&gt;1,"X"," ")</f>
        <v> </v>
      </c>
      <c r="I8" s="197" t="str">
        <f>IF(COUNTIF($F$8:$F8,F8)&lt;2,$F8," ")</f>
        <v> </v>
      </c>
      <c r="J8" s="197">
        <f>IF($E$3&lt;5,100,(IF(I8=F8,C8,"")))</f>
        <v>100</v>
      </c>
      <c r="K8" s="197" t="str">
        <f>IF(COUNTIF($F8:$F$8,F8)&lt;3,$F8," ")</f>
        <v> </v>
      </c>
      <c r="L8" s="112">
        <f>IF(K8=$F8,$C8,"")</f>
        <v>1</v>
      </c>
      <c r="M8" s="112">
        <f>IF(K8=I8,"",K8)</f>
      </c>
      <c r="N8" s="112">
        <f>IF($E$3&lt;5,100,(IF(M8=$F8,$C8,100)))</f>
        <v>100</v>
      </c>
    </row>
    <row r="9" spans="1:14" ht="15" customHeight="1">
      <c r="A9" s="22">
        <v>2</v>
      </c>
      <c r="B9" s="157"/>
      <c r="C9" s="154">
        <v>2</v>
      </c>
      <c r="D9" s="155" t="str">
        <f>IF(B9&gt;0,(VLOOKUP($B9,Engagement!$B$10:$G$49,3,FALSE))," ")</f>
        <v> </v>
      </c>
      <c r="E9" s="155" t="str">
        <f>IF(B9&gt;0,(VLOOKUP($B9,Engagement!$B$10:$G$49,4,FALSE))," ")</f>
        <v> </v>
      </c>
      <c r="F9" s="155" t="str">
        <f>IF(B9&gt;0,(VLOOKUP($B9,Engagement!$B$10:$G$49,5,FALSE))," ")</f>
        <v> </v>
      </c>
      <c r="G9" s="156" t="str">
        <f>IF(B9&gt;0,(VLOOKUP($B9,Engagement!$B$10:$G$49,6,FALSE))," ")</f>
        <v> </v>
      </c>
      <c r="H9" s="152" t="str">
        <f aca="true" t="shared" si="0" ref="H9:H47">IF(COUNTIF($B$8:$B$67,B9)&gt;1,"X"," ")</f>
        <v> </v>
      </c>
      <c r="I9" s="197" t="str">
        <f>IF(COUNTIF($F$8:$F9,F9)&lt;2,$F9," ")</f>
        <v> </v>
      </c>
      <c r="J9" s="197">
        <f aca="true" t="shared" si="1" ref="J9:J47">IF($E$3&lt;5,100,(IF(I9=F9,C9,"")))</f>
        <v>100</v>
      </c>
      <c r="K9" s="197" t="str">
        <f>IF(COUNTIF($F$8:$F9,F9)&lt;3,$F9," ")</f>
        <v> </v>
      </c>
      <c r="L9" s="112">
        <f aca="true" t="shared" si="2" ref="L9:L47">IF(K9=$F9,$C9,"")</f>
        <v>2</v>
      </c>
      <c r="M9" s="112">
        <f aca="true" t="shared" si="3" ref="M9:M47">IF(K9=I9,"",K9)</f>
      </c>
      <c r="N9" s="112">
        <f aca="true" t="shared" si="4" ref="N9:N47">IF($E$3&lt;5,100,(IF(M9=$F9,$C9,100)))</f>
        <v>100</v>
      </c>
    </row>
    <row r="10" spans="1:14" ht="15" customHeight="1">
      <c r="A10" s="22">
        <v>3</v>
      </c>
      <c r="B10" s="157"/>
      <c r="C10" s="154">
        <v>3</v>
      </c>
      <c r="D10" s="155" t="str">
        <f>IF(B10&gt;0,(VLOOKUP($B10,Engagement!$B$10:$G$49,3,FALSE))," ")</f>
        <v> </v>
      </c>
      <c r="E10" s="155" t="str">
        <f>IF(B10&gt;0,(VLOOKUP($B10,Engagement!$B$10:$G$49,4,FALSE))," ")</f>
        <v> </v>
      </c>
      <c r="F10" s="155" t="str">
        <f>IF(B10&gt;0,(VLOOKUP($B10,Engagement!$B$10:$G$49,5,FALSE))," ")</f>
        <v> </v>
      </c>
      <c r="G10" s="156" t="str">
        <f>IF(B10&gt;0,(VLOOKUP($B10,Engagement!$B$10:$G$49,6,FALSE))," ")</f>
        <v> </v>
      </c>
      <c r="H10" s="152" t="str">
        <f t="shared" si="0"/>
        <v> </v>
      </c>
      <c r="I10" s="197" t="str">
        <f>IF(COUNTIF($F$8:$F10,F10)&lt;2,$F10," ")</f>
        <v> </v>
      </c>
      <c r="J10" s="197">
        <f t="shared" si="1"/>
        <v>100</v>
      </c>
      <c r="K10" s="197" t="str">
        <f>IF(COUNTIF($F$8:$F10,F10)&lt;3,$F10," ")</f>
        <v> </v>
      </c>
      <c r="L10" s="112">
        <f t="shared" si="2"/>
        <v>3</v>
      </c>
      <c r="M10" s="112">
        <f t="shared" si="3"/>
      </c>
      <c r="N10" s="112">
        <f t="shared" si="4"/>
        <v>100</v>
      </c>
    </row>
    <row r="11" spans="1:14" ht="15" customHeight="1">
      <c r="A11" s="22">
        <v>4</v>
      </c>
      <c r="B11" s="157"/>
      <c r="C11" s="154">
        <v>4</v>
      </c>
      <c r="D11" s="155" t="str">
        <f>IF(B11&gt;0,(VLOOKUP($B11,Engagement!$B$10:$G$49,3,FALSE))," ")</f>
        <v> </v>
      </c>
      <c r="E11" s="155" t="str">
        <f>IF(B11&gt;0,(VLOOKUP($B11,Engagement!$B$10:$G$49,4,FALSE))," ")</f>
        <v> </v>
      </c>
      <c r="F11" s="155" t="str">
        <f>IF(B11&gt;0,(VLOOKUP($B11,Engagement!$B$10:$G$49,5,FALSE))," ")</f>
        <v> </v>
      </c>
      <c r="G11" s="156" t="str">
        <f>IF(B11&gt;0,(VLOOKUP($B11,Engagement!$B$10:$G$49,6,FALSE))," ")</f>
        <v> </v>
      </c>
      <c r="H11" s="152" t="str">
        <f t="shared" si="0"/>
        <v> </v>
      </c>
      <c r="I11" s="197" t="str">
        <f>IF(COUNTIF($F$8:$F11,F11)&lt;2,$F11," ")</f>
        <v> </v>
      </c>
      <c r="J11" s="197">
        <f t="shared" si="1"/>
        <v>100</v>
      </c>
      <c r="K11" s="197" t="str">
        <f>IF(COUNTIF($F$8:$F11,F11)&lt;3,$F11," ")</f>
        <v> </v>
      </c>
      <c r="L11" s="112">
        <f t="shared" si="2"/>
        <v>4</v>
      </c>
      <c r="M11" s="112">
        <f t="shared" si="3"/>
      </c>
      <c r="N11" s="112">
        <f t="shared" si="4"/>
        <v>100</v>
      </c>
    </row>
    <row r="12" spans="1:14" ht="15" customHeight="1">
      <c r="A12" s="22">
        <v>5</v>
      </c>
      <c r="B12" s="157"/>
      <c r="C12" s="154">
        <v>5</v>
      </c>
      <c r="D12" s="155" t="str">
        <f>IF(B12&gt;0,(VLOOKUP($B12,Engagement!$B$10:$G$49,3,FALSE))," ")</f>
        <v> </v>
      </c>
      <c r="E12" s="155" t="str">
        <f>IF(B12&gt;0,(VLOOKUP($B12,Engagement!$B$10:$G$49,4,FALSE))," ")</f>
        <v> </v>
      </c>
      <c r="F12" s="155" t="str">
        <f>IF(B12&gt;0,(VLOOKUP($B12,Engagement!$B$10:$G$49,5,FALSE))," ")</f>
        <v> </v>
      </c>
      <c r="G12" s="156" t="str">
        <f>IF(B12&gt;0,(VLOOKUP($B12,Engagement!$B$10:$G$49,6,FALSE))," ")</f>
        <v> </v>
      </c>
      <c r="H12" s="152" t="str">
        <f t="shared" si="0"/>
        <v> </v>
      </c>
      <c r="I12" s="197" t="str">
        <f>IF(COUNTIF($F$8:$F12,F12)&lt;2,$F12," ")</f>
        <v> </v>
      </c>
      <c r="J12" s="197">
        <f t="shared" si="1"/>
        <v>100</v>
      </c>
      <c r="K12" s="197" t="str">
        <f>IF(COUNTIF($F$8:$F12,F12)&lt;3,$F12," ")</f>
        <v> </v>
      </c>
      <c r="L12" s="112">
        <f t="shared" si="2"/>
        <v>5</v>
      </c>
      <c r="M12" s="112">
        <f t="shared" si="3"/>
      </c>
      <c r="N12" s="112">
        <f t="shared" si="4"/>
        <v>100</v>
      </c>
    </row>
    <row r="13" spans="1:14" ht="15" customHeight="1">
      <c r="A13" s="22">
        <v>6</v>
      </c>
      <c r="B13" s="153"/>
      <c r="C13" s="157">
        <v>6</v>
      </c>
      <c r="D13" s="155" t="str">
        <f>IF(B13&gt;0,(VLOOKUP($B13,Engagement!$B$10:$G$49,3,FALSE))," ")</f>
        <v> </v>
      </c>
      <c r="E13" s="155" t="str">
        <f>IF(B13&gt;0,(VLOOKUP($B13,Engagement!$B$10:$G$49,4,FALSE))," ")</f>
        <v> </v>
      </c>
      <c r="F13" s="155" t="str">
        <f>IF(B13&gt;0,(VLOOKUP($B13,Engagement!$B$10:$G$49,5,FALSE))," ")</f>
        <v> </v>
      </c>
      <c r="G13" s="156" t="str">
        <f>IF(B13&gt;0,(VLOOKUP($B13,Engagement!$B$10:$G$49,6,FALSE))," ")</f>
        <v> </v>
      </c>
      <c r="H13" s="152" t="str">
        <f t="shared" si="0"/>
        <v> </v>
      </c>
      <c r="I13" s="197" t="str">
        <f>IF(COUNTIF($F$8:$F13,F13)&lt;2,$F13," ")</f>
        <v> </v>
      </c>
      <c r="J13" s="197">
        <f t="shared" si="1"/>
        <v>100</v>
      </c>
      <c r="K13" s="197" t="str">
        <f>IF(COUNTIF($F$8:$F13,F13)&lt;3,$F13," ")</f>
        <v> </v>
      </c>
      <c r="L13" s="112">
        <f t="shared" si="2"/>
        <v>6</v>
      </c>
      <c r="M13" s="112">
        <f t="shared" si="3"/>
      </c>
      <c r="N13" s="112">
        <f t="shared" si="4"/>
        <v>100</v>
      </c>
    </row>
    <row r="14" spans="1:14" ht="15" customHeight="1">
      <c r="A14" s="22">
        <v>7</v>
      </c>
      <c r="B14" s="153"/>
      <c r="C14" s="157">
        <v>7</v>
      </c>
      <c r="D14" s="155" t="str">
        <f>IF(B14&gt;0,(VLOOKUP($B14,Engagement!$B$10:$G$49,3,FALSE))," ")</f>
        <v> </v>
      </c>
      <c r="E14" s="155" t="str">
        <f>IF(B14&gt;0,(VLOOKUP($B14,Engagement!$B$10:$G$49,4,FALSE))," ")</f>
        <v> </v>
      </c>
      <c r="F14" s="155" t="str">
        <f>IF(B14&gt;0,(VLOOKUP($B14,Engagement!$B$10:$G$49,5,FALSE))," ")</f>
        <v> </v>
      </c>
      <c r="G14" s="156" t="str">
        <f>IF(B14&gt;0,(VLOOKUP($B14,Engagement!$B$10:$G$49,6,FALSE))," ")</f>
        <v> </v>
      </c>
      <c r="H14" s="152" t="str">
        <f t="shared" si="0"/>
        <v> </v>
      </c>
      <c r="I14" s="197" t="str">
        <f>IF(COUNTIF($F$8:$F14,F14)&lt;2,$F14," ")</f>
        <v> </v>
      </c>
      <c r="J14" s="197">
        <f t="shared" si="1"/>
        <v>100</v>
      </c>
      <c r="K14" s="197" t="str">
        <f>IF(COUNTIF($F$8:$F14,F14)&lt;3,$F14," ")</f>
        <v> </v>
      </c>
      <c r="L14" s="112">
        <f t="shared" si="2"/>
        <v>7</v>
      </c>
      <c r="M14" s="112">
        <f t="shared" si="3"/>
      </c>
      <c r="N14" s="112">
        <f t="shared" si="4"/>
        <v>100</v>
      </c>
    </row>
    <row r="15" spans="1:14" ht="15" customHeight="1">
      <c r="A15" s="22">
        <v>8</v>
      </c>
      <c r="B15" s="153"/>
      <c r="C15" s="157">
        <v>8</v>
      </c>
      <c r="D15" s="155" t="str">
        <f>IF(B15&gt;0,(VLOOKUP($B15,Engagement!$B$10:$G$49,3,FALSE))," ")</f>
        <v> </v>
      </c>
      <c r="E15" s="155" t="str">
        <f>IF(B15&gt;0,(VLOOKUP($B15,Engagement!$B$10:$G$49,4,FALSE))," ")</f>
        <v> </v>
      </c>
      <c r="F15" s="155" t="str">
        <f>IF(B15&gt;0,(VLOOKUP($B15,Engagement!$B$10:$G$49,5,FALSE))," ")</f>
        <v> </v>
      </c>
      <c r="G15" s="156" t="str">
        <f>IF(B15&gt;0,(VLOOKUP($B15,Engagement!$B$10:$G$49,6,FALSE))," ")</f>
        <v> </v>
      </c>
      <c r="H15" s="152" t="str">
        <f t="shared" si="0"/>
        <v> </v>
      </c>
      <c r="I15" s="197" t="str">
        <f>IF(COUNTIF($F$8:$F15,F15)&lt;2,$F15," ")</f>
        <v> </v>
      </c>
      <c r="J15" s="197">
        <f t="shared" si="1"/>
        <v>100</v>
      </c>
      <c r="K15" s="197" t="str">
        <f>IF(COUNTIF($F$8:$F15,F15)&lt;3,$F15," ")</f>
        <v> </v>
      </c>
      <c r="L15" s="112">
        <f t="shared" si="2"/>
        <v>8</v>
      </c>
      <c r="M15" s="112">
        <f t="shared" si="3"/>
      </c>
      <c r="N15" s="112">
        <f t="shared" si="4"/>
        <v>100</v>
      </c>
    </row>
    <row r="16" spans="1:14" ht="15" customHeight="1">
      <c r="A16" s="22">
        <v>9</v>
      </c>
      <c r="B16" s="153"/>
      <c r="C16" s="157">
        <v>9</v>
      </c>
      <c r="D16" s="155" t="str">
        <f>IF(B16&gt;0,(VLOOKUP($B16,Engagement!$B$10:$G$49,3,FALSE))," ")</f>
        <v> </v>
      </c>
      <c r="E16" s="155" t="str">
        <f>IF(B16&gt;0,(VLOOKUP($B16,Engagement!$B$10:$G$49,4,FALSE))," ")</f>
        <v> </v>
      </c>
      <c r="F16" s="155" t="str">
        <f>IF(B16&gt;0,(VLOOKUP($B16,Engagement!$B$10:$G$49,5,FALSE))," ")</f>
        <v> </v>
      </c>
      <c r="G16" s="156" t="str">
        <f>IF(B16&gt;0,(VLOOKUP($B16,Engagement!$B$10:$G$49,6,FALSE))," ")</f>
        <v> </v>
      </c>
      <c r="H16" s="152" t="str">
        <f t="shared" si="0"/>
        <v> </v>
      </c>
      <c r="I16" s="197" t="str">
        <f>IF(COUNTIF($F$8:$F16,F16)&lt;2,$F16," ")</f>
        <v> </v>
      </c>
      <c r="J16" s="197">
        <f t="shared" si="1"/>
        <v>100</v>
      </c>
      <c r="K16" s="197" t="str">
        <f>IF(COUNTIF($F$8:$F16,F16)&lt;3,$F16," ")</f>
        <v> </v>
      </c>
      <c r="L16" s="112">
        <f t="shared" si="2"/>
        <v>9</v>
      </c>
      <c r="M16" s="112">
        <f t="shared" si="3"/>
      </c>
      <c r="N16" s="112">
        <f t="shared" si="4"/>
        <v>100</v>
      </c>
    </row>
    <row r="17" spans="1:14" ht="15" customHeight="1">
      <c r="A17" s="22">
        <v>10</v>
      </c>
      <c r="B17" s="153"/>
      <c r="C17" s="157">
        <v>10</v>
      </c>
      <c r="D17" s="155" t="str">
        <f>IF(B17&gt;0,(VLOOKUP($B17,Engagement!$B$10:$G$49,3,FALSE))," ")</f>
        <v> </v>
      </c>
      <c r="E17" s="155" t="str">
        <f>IF(B17&gt;0,(VLOOKUP($B17,Engagement!$B$10:$G$49,4,FALSE))," ")</f>
        <v> </v>
      </c>
      <c r="F17" s="155" t="str">
        <f>IF(B17&gt;0,(VLOOKUP($B17,Engagement!$B$10:$G$49,5,FALSE))," ")</f>
        <v> </v>
      </c>
      <c r="G17" s="156" t="str">
        <f>IF(B17&gt;0,(VLOOKUP($B17,Engagement!$B$10:$G$49,6,FALSE))," ")</f>
        <v> </v>
      </c>
      <c r="H17" s="152" t="str">
        <f t="shared" si="0"/>
        <v> </v>
      </c>
      <c r="I17" s="197" t="str">
        <f>IF(COUNTIF($F$8:$F17,F17)&lt;2,$F17," ")</f>
        <v> </v>
      </c>
      <c r="J17" s="197">
        <f t="shared" si="1"/>
        <v>100</v>
      </c>
      <c r="K17" s="197" t="str">
        <f>IF(COUNTIF($F$8:$F17,F17)&lt;3,$F17," ")</f>
        <v> </v>
      </c>
      <c r="L17" s="112">
        <f t="shared" si="2"/>
        <v>10</v>
      </c>
      <c r="M17" s="112">
        <f t="shared" si="3"/>
      </c>
      <c r="N17" s="112">
        <f t="shared" si="4"/>
        <v>100</v>
      </c>
    </row>
    <row r="18" spans="1:14" ht="15" customHeight="1">
      <c r="A18" s="22">
        <v>11</v>
      </c>
      <c r="B18" s="153"/>
      <c r="C18" s="157">
        <v>11</v>
      </c>
      <c r="D18" s="155" t="str">
        <f>IF(B18&gt;0,(VLOOKUP($B18,Engagement!$B$10:$G$49,3,FALSE))," ")</f>
        <v> </v>
      </c>
      <c r="E18" s="155" t="str">
        <f>IF(B18&gt;0,(VLOOKUP($B18,Engagement!$B$10:$G$49,4,FALSE))," ")</f>
        <v> </v>
      </c>
      <c r="F18" s="155" t="str">
        <f>IF(B18&gt;0,(VLOOKUP($B18,Engagement!$B$10:$G$49,5,FALSE))," ")</f>
        <v> </v>
      </c>
      <c r="G18" s="156" t="str">
        <f>IF(B18&gt;0,(VLOOKUP($B18,Engagement!$B$10:$G$49,6,FALSE))," ")</f>
        <v> </v>
      </c>
      <c r="H18" s="152" t="str">
        <f t="shared" si="0"/>
        <v> </v>
      </c>
      <c r="I18" s="197" t="str">
        <f>IF(COUNTIF($F$8:$F18,F18)&lt;2,$F18," ")</f>
        <v> </v>
      </c>
      <c r="J18" s="197">
        <f t="shared" si="1"/>
        <v>100</v>
      </c>
      <c r="K18" s="197" t="str">
        <f>IF(COUNTIF($F$8:$F18,F18)&lt;3,$F18," ")</f>
        <v> </v>
      </c>
      <c r="L18" s="112">
        <f t="shared" si="2"/>
        <v>11</v>
      </c>
      <c r="M18" s="112">
        <f t="shared" si="3"/>
      </c>
      <c r="N18" s="112">
        <f t="shared" si="4"/>
        <v>100</v>
      </c>
    </row>
    <row r="19" spans="1:14" ht="15" customHeight="1">
      <c r="A19" s="22">
        <v>12</v>
      </c>
      <c r="B19" s="153"/>
      <c r="C19" s="157">
        <v>12</v>
      </c>
      <c r="D19" s="155" t="str">
        <f>IF(B19&gt;0,(VLOOKUP($B19,Engagement!$B$10:$G$49,3,FALSE))," ")</f>
        <v> </v>
      </c>
      <c r="E19" s="155" t="str">
        <f>IF(B19&gt;0,(VLOOKUP($B19,Engagement!$B$10:$G$49,4,FALSE))," ")</f>
        <v> </v>
      </c>
      <c r="F19" s="155" t="str">
        <f>IF(B19&gt;0,(VLOOKUP($B19,Engagement!$B$10:$G$49,5,FALSE))," ")</f>
        <v> </v>
      </c>
      <c r="G19" s="156" t="str">
        <f>IF(B19&gt;0,(VLOOKUP($B19,Engagement!$B$10:$G$49,6,FALSE))," ")</f>
        <v> </v>
      </c>
      <c r="H19" s="152" t="str">
        <f t="shared" si="0"/>
        <v> </v>
      </c>
      <c r="I19" s="197" t="str">
        <f>IF(COUNTIF($F$8:$F19,F19)&lt;2,$F19," ")</f>
        <v> </v>
      </c>
      <c r="J19" s="197">
        <f t="shared" si="1"/>
        <v>100</v>
      </c>
      <c r="K19" s="197" t="str">
        <f>IF(COUNTIF($F$8:$F19,F19)&lt;3,$F19," ")</f>
        <v> </v>
      </c>
      <c r="L19" s="112">
        <f t="shared" si="2"/>
        <v>12</v>
      </c>
      <c r="M19" s="112">
        <f t="shared" si="3"/>
      </c>
      <c r="N19" s="112">
        <f t="shared" si="4"/>
        <v>100</v>
      </c>
    </row>
    <row r="20" spans="1:14" ht="15" customHeight="1">
      <c r="A20" s="22">
        <v>13</v>
      </c>
      <c r="B20" s="153"/>
      <c r="C20" s="157">
        <v>13</v>
      </c>
      <c r="D20" s="155" t="str">
        <f>IF(B20&gt;0,(VLOOKUP($B20,Engagement!$B$10:$G$49,3,FALSE))," ")</f>
        <v> </v>
      </c>
      <c r="E20" s="155" t="str">
        <f>IF(B20&gt;0,(VLOOKUP($B20,Engagement!$B$10:$G$49,4,FALSE))," ")</f>
        <v> </v>
      </c>
      <c r="F20" s="155" t="str">
        <f>IF(B20&gt;0,(VLOOKUP($B20,Engagement!$B$10:$G$49,5,FALSE))," ")</f>
        <v> </v>
      </c>
      <c r="G20" s="156" t="str">
        <f>IF(B20&gt;0,(VLOOKUP($B20,Engagement!$B$10:$G$49,6,FALSE))," ")</f>
        <v> </v>
      </c>
      <c r="H20" s="152" t="str">
        <f t="shared" si="0"/>
        <v> </v>
      </c>
      <c r="I20" s="197" t="str">
        <f>IF(COUNTIF($F$8:$F20,F20)&lt;2,$F20," ")</f>
        <v> </v>
      </c>
      <c r="J20" s="197">
        <f t="shared" si="1"/>
        <v>100</v>
      </c>
      <c r="K20" s="197" t="str">
        <f>IF(COUNTIF($F$8:$F20,F20)&lt;3,$F20," ")</f>
        <v> </v>
      </c>
      <c r="L20" s="112">
        <f t="shared" si="2"/>
        <v>13</v>
      </c>
      <c r="M20" s="112">
        <f t="shared" si="3"/>
      </c>
      <c r="N20" s="112">
        <f t="shared" si="4"/>
        <v>100</v>
      </c>
    </row>
    <row r="21" spans="1:14" ht="15" customHeight="1">
      <c r="A21" s="22">
        <v>14</v>
      </c>
      <c r="B21" s="153"/>
      <c r="C21" s="157">
        <v>14</v>
      </c>
      <c r="D21" s="155" t="str">
        <f>IF(B21&gt;0,(VLOOKUP($B21,Engagement!$B$10:$G$49,3,FALSE))," ")</f>
        <v> </v>
      </c>
      <c r="E21" s="155" t="str">
        <f>IF(B21&gt;0,(VLOOKUP($B21,Engagement!$B$10:$G$49,4,FALSE))," ")</f>
        <v> </v>
      </c>
      <c r="F21" s="155" t="str">
        <f>IF(B21&gt;0,(VLOOKUP($B21,Engagement!$B$10:$G$49,5,FALSE))," ")</f>
        <v> </v>
      </c>
      <c r="G21" s="156" t="str">
        <f>IF(B21&gt;0,(VLOOKUP($B21,Engagement!$B$10:$G$49,6,FALSE))," ")</f>
        <v> </v>
      </c>
      <c r="H21" s="152" t="str">
        <f t="shared" si="0"/>
        <v> </v>
      </c>
      <c r="I21" s="197" t="str">
        <f>IF(COUNTIF($F$8:$F21,F21)&lt;2,$F21," ")</f>
        <v> </v>
      </c>
      <c r="J21" s="197">
        <f t="shared" si="1"/>
        <v>100</v>
      </c>
      <c r="K21" s="197" t="str">
        <f>IF(COUNTIF($F$8:$F21,F21)&lt;3,$F21," ")</f>
        <v> </v>
      </c>
      <c r="L21" s="112">
        <f t="shared" si="2"/>
        <v>14</v>
      </c>
      <c r="M21" s="112">
        <f t="shared" si="3"/>
      </c>
      <c r="N21" s="112">
        <f t="shared" si="4"/>
        <v>100</v>
      </c>
    </row>
    <row r="22" spans="1:14" ht="15" customHeight="1">
      <c r="A22" s="22">
        <v>15</v>
      </c>
      <c r="B22" s="153"/>
      <c r="C22" s="157">
        <v>15</v>
      </c>
      <c r="D22" s="155" t="str">
        <f>IF(B22&gt;0,(VLOOKUP($B22,Engagement!$B$10:$G$49,3,FALSE))," ")</f>
        <v> </v>
      </c>
      <c r="E22" s="155" t="str">
        <f>IF(B22&gt;0,(VLOOKUP($B22,Engagement!$B$10:$G$49,4,FALSE))," ")</f>
        <v> </v>
      </c>
      <c r="F22" s="155" t="str">
        <f>IF(B22&gt;0,(VLOOKUP($B22,Engagement!$B$10:$G$49,5,FALSE))," ")</f>
        <v> </v>
      </c>
      <c r="G22" s="156" t="str">
        <f>IF(B22&gt;0,(VLOOKUP($B22,Engagement!$B$10:$G$49,6,FALSE))," ")</f>
        <v> </v>
      </c>
      <c r="H22" s="152" t="str">
        <f t="shared" si="0"/>
        <v> </v>
      </c>
      <c r="I22" s="197" t="str">
        <f>IF(COUNTIF($F$8:$F22,F22)&lt;2,$F22," ")</f>
        <v> </v>
      </c>
      <c r="J22" s="197">
        <f t="shared" si="1"/>
        <v>100</v>
      </c>
      <c r="K22" s="197" t="str">
        <f>IF(COUNTIF($F$8:$F22,F22)&lt;3,$F22," ")</f>
        <v> </v>
      </c>
      <c r="L22" s="112">
        <f t="shared" si="2"/>
        <v>15</v>
      </c>
      <c r="M22" s="112">
        <f t="shared" si="3"/>
      </c>
      <c r="N22" s="112">
        <f t="shared" si="4"/>
        <v>100</v>
      </c>
    </row>
    <row r="23" spans="1:14" ht="15" customHeight="1">
      <c r="A23" s="22">
        <v>16</v>
      </c>
      <c r="B23" s="153"/>
      <c r="C23" s="157">
        <v>16</v>
      </c>
      <c r="D23" s="155" t="str">
        <f>IF(B23&gt;0,(VLOOKUP($B23,Engagement!$B$10:$G$49,3,FALSE))," ")</f>
        <v> </v>
      </c>
      <c r="E23" s="155" t="str">
        <f>IF(B23&gt;0,(VLOOKUP($B23,Engagement!$B$10:$G$49,4,FALSE))," ")</f>
        <v> </v>
      </c>
      <c r="F23" s="155" t="str">
        <f>IF(B23&gt;0,(VLOOKUP($B23,Engagement!$B$10:$G$49,5,FALSE))," ")</f>
        <v> </v>
      </c>
      <c r="G23" s="156" t="str">
        <f>IF(B23&gt;0,(VLOOKUP($B23,Engagement!$B$10:$G$49,6,FALSE))," ")</f>
        <v> </v>
      </c>
      <c r="H23" s="152" t="str">
        <f t="shared" si="0"/>
        <v> </v>
      </c>
      <c r="I23" s="197" t="str">
        <f>IF(COUNTIF($F$8:$F23,F23)&lt;2,$F23," ")</f>
        <v> </v>
      </c>
      <c r="J23" s="197">
        <f t="shared" si="1"/>
        <v>100</v>
      </c>
      <c r="K23" s="197" t="str">
        <f>IF(COUNTIF($F$8:$F23,F23)&lt;3,$F23," ")</f>
        <v> </v>
      </c>
      <c r="L23" s="112">
        <f t="shared" si="2"/>
        <v>16</v>
      </c>
      <c r="M23" s="112">
        <f t="shared" si="3"/>
      </c>
      <c r="N23" s="112">
        <f t="shared" si="4"/>
        <v>100</v>
      </c>
    </row>
    <row r="24" spans="1:14" ht="15" customHeight="1">
      <c r="A24" s="22">
        <v>17</v>
      </c>
      <c r="B24" s="153"/>
      <c r="C24" s="157">
        <v>17</v>
      </c>
      <c r="D24" s="155" t="str">
        <f>IF(B24&gt;0,(VLOOKUP($B24,Engagement!$B$10:$G$49,3,FALSE))," ")</f>
        <v> </v>
      </c>
      <c r="E24" s="155" t="str">
        <f>IF(B24&gt;0,(VLOOKUP($B24,Engagement!$B$10:$G$49,4,FALSE))," ")</f>
        <v> </v>
      </c>
      <c r="F24" s="155" t="str">
        <f>IF(B24&gt;0,(VLOOKUP($B24,Engagement!$B$10:$G$49,5,FALSE))," ")</f>
        <v> </v>
      </c>
      <c r="G24" s="156" t="str">
        <f>IF(B24&gt;0,(VLOOKUP($B24,Engagement!$B$10:$G$49,6,FALSE))," ")</f>
        <v> </v>
      </c>
      <c r="H24" s="152" t="str">
        <f t="shared" si="0"/>
        <v> </v>
      </c>
      <c r="I24" s="197" t="str">
        <f>IF(COUNTIF($F$8:$F24,F24)&lt;2,$F24," ")</f>
        <v> </v>
      </c>
      <c r="J24" s="197">
        <f t="shared" si="1"/>
        <v>100</v>
      </c>
      <c r="K24" s="197" t="str">
        <f>IF(COUNTIF($F$8:$F24,F24)&lt;3,$F24," ")</f>
        <v> </v>
      </c>
      <c r="L24" s="112">
        <f t="shared" si="2"/>
        <v>17</v>
      </c>
      <c r="M24" s="112">
        <f t="shared" si="3"/>
      </c>
      <c r="N24" s="112">
        <f t="shared" si="4"/>
        <v>100</v>
      </c>
    </row>
    <row r="25" spans="1:14" ht="15" customHeight="1">
      <c r="A25" s="22">
        <v>18</v>
      </c>
      <c r="B25" s="153"/>
      <c r="C25" s="157">
        <v>18</v>
      </c>
      <c r="D25" s="155" t="str">
        <f>IF(B25&gt;0,(VLOOKUP($B25,Engagement!$B$10:$G$49,3,FALSE))," ")</f>
        <v> </v>
      </c>
      <c r="E25" s="155" t="str">
        <f>IF(B25&gt;0,(VLOOKUP($B25,Engagement!$B$10:$G$49,4,FALSE))," ")</f>
        <v> </v>
      </c>
      <c r="F25" s="155" t="str">
        <f>IF(B25&gt;0,(VLOOKUP($B25,Engagement!$B$10:$G$49,5,FALSE))," ")</f>
        <v> </v>
      </c>
      <c r="G25" s="156" t="str">
        <f>IF(B25&gt;0,(VLOOKUP($B25,Engagement!$B$10:$G$49,6,FALSE))," ")</f>
        <v> </v>
      </c>
      <c r="H25" s="152" t="str">
        <f t="shared" si="0"/>
        <v> </v>
      </c>
      <c r="I25" s="197" t="str">
        <f>IF(COUNTIF($F$8:$F25,F25)&lt;2,$F25," ")</f>
        <v> </v>
      </c>
      <c r="J25" s="197">
        <f t="shared" si="1"/>
        <v>100</v>
      </c>
      <c r="K25" s="197" t="str">
        <f>IF(COUNTIF($F$8:$F25,F25)&lt;3,$F25," ")</f>
        <v> </v>
      </c>
      <c r="L25" s="112">
        <f t="shared" si="2"/>
        <v>18</v>
      </c>
      <c r="M25" s="112">
        <f t="shared" si="3"/>
      </c>
      <c r="N25" s="112">
        <f t="shared" si="4"/>
        <v>100</v>
      </c>
    </row>
    <row r="26" spans="1:14" ht="15" customHeight="1">
      <c r="A26" s="22">
        <v>19</v>
      </c>
      <c r="B26" s="153"/>
      <c r="C26" s="157">
        <v>19</v>
      </c>
      <c r="D26" s="155" t="str">
        <f>IF(B26&gt;0,(VLOOKUP($B26,Engagement!$B$10:$G$49,3,FALSE))," ")</f>
        <v> </v>
      </c>
      <c r="E26" s="155" t="str">
        <f>IF(B26&gt;0,(VLOOKUP($B26,Engagement!$B$10:$G$49,4,FALSE))," ")</f>
        <v> </v>
      </c>
      <c r="F26" s="155" t="str">
        <f>IF(B26&gt;0,(VLOOKUP($B26,Engagement!$B$10:$G$49,5,FALSE))," ")</f>
        <v> </v>
      </c>
      <c r="G26" s="156" t="str">
        <f>IF(B26&gt;0,(VLOOKUP($B26,Engagement!$B$10:$G$49,6,FALSE))," ")</f>
        <v> </v>
      </c>
      <c r="H26" s="152" t="str">
        <f t="shared" si="0"/>
        <v> </v>
      </c>
      <c r="I26" s="197" t="str">
        <f>IF(COUNTIF($F$8:$F26,F26)&lt;2,$F26," ")</f>
        <v> </v>
      </c>
      <c r="J26" s="197">
        <f t="shared" si="1"/>
        <v>100</v>
      </c>
      <c r="K26" s="197" t="str">
        <f>IF(COUNTIF($F$8:$F26,F26)&lt;3,$F26," ")</f>
        <v> </v>
      </c>
      <c r="L26" s="112">
        <f t="shared" si="2"/>
        <v>19</v>
      </c>
      <c r="M26" s="112">
        <f t="shared" si="3"/>
      </c>
      <c r="N26" s="112">
        <f t="shared" si="4"/>
        <v>100</v>
      </c>
    </row>
    <row r="27" spans="1:14" ht="15" customHeight="1">
      <c r="A27" s="22">
        <v>20</v>
      </c>
      <c r="B27" s="153"/>
      <c r="C27" s="157">
        <v>20</v>
      </c>
      <c r="D27" s="155" t="str">
        <f>IF(B27&gt;0,(VLOOKUP($B27,Engagement!$B$10:$G$49,3,FALSE))," ")</f>
        <v> </v>
      </c>
      <c r="E27" s="155" t="str">
        <f>IF(B27&gt;0,(VLOOKUP($B27,Engagement!$B$10:$G$49,4,FALSE))," ")</f>
        <v> </v>
      </c>
      <c r="F27" s="155" t="str">
        <f>IF(B27&gt;0,(VLOOKUP($B27,Engagement!$B$10:$G$49,5,FALSE))," ")</f>
        <v> </v>
      </c>
      <c r="G27" s="156" t="str">
        <f>IF(B27&gt;0,(VLOOKUP($B27,Engagement!$B$10:$G$49,6,FALSE))," ")</f>
        <v> </v>
      </c>
      <c r="H27" s="152" t="str">
        <f t="shared" si="0"/>
        <v> </v>
      </c>
      <c r="I27" s="197" t="str">
        <f>IF(COUNTIF($F$8:$F27,F27)&lt;2,$F27," ")</f>
        <v> </v>
      </c>
      <c r="J27" s="197">
        <f t="shared" si="1"/>
        <v>100</v>
      </c>
      <c r="K27" s="197" t="str">
        <f>IF(COUNTIF($F$8:$F27,F27)&lt;3,$F27," ")</f>
        <v> </v>
      </c>
      <c r="L27" s="112">
        <f t="shared" si="2"/>
        <v>20</v>
      </c>
      <c r="M27" s="112">
        <f t="shared" si="3"/>
      </c>
      <c r="N27" s="112">
        <f t="shared" si="4"/>
        <v>100</v>
      </c>
    </row>
    <row r="28" spans="1:14" ht="15" customHeight="1">
      <c r="A28" s="22">
        <v>21</v>
      </c>
      <c r="B28" s="153"/>
      <c r="C28" s="157">
        <v>21</v>
      </c>
      <c r="D28" s="155" t="str">
        <f>IF(B28&gt;0,(VLOOKUP($B28,Engagement!$B$10:$G$49,3,FALSE))," ")</f>
        <v> </v>
      </c>
      <c r="E28" s="155" t="str">
        <f>IF(B28&gt;0,(VLOOKUP($B28,Engagement!$B$10:$G$49,4,FALSE))," ")</f>
        <v> </v>
      </c>
      <c r="F28" s="155" t="str">
        <f>IF(B28&gt;0,(VLOOKUP($B28,Engagement!$B$10:$G$49,5,FALSE))," ")</f>
        <v> </v>
      </c>
      <c r="G28" s="156" t="str">
        <f>IF(B28&gt;0,(VLOOKUP($B28,Engagement!$B$10:$G$49,6,FALSE))," ")</f>
        <v> </v>
      </c>
      <c r="H28" s="152" t="str">
        <f t="shared" si="0"/>
        <v> </v>
      </c>
      <c r="I28" s="197" t="str">
        <f>IF(COUNTIF($F$8:$F28,F28)&lt;2,$F28," ")</f>
        <v> </v>
      </c>
      <c r="J28" s="197">
        <f t="shared" si="1"/>
        <v>100</v>
      </c>
      <c r="K28" s="197" t="str">
        <f>IF(COUNTIF($F$8:$F28,F28)&lt;3,$F28," ")</f>
        <v> </v>
      </c>
      <c r="L28" s="112">
        <f t="shared" si="2"/>
        <v>21</v>
      </c>
      <c r="M28" s="112">
        <f t="shared" si="3"/>
      </c>
      <c r="N28" s="112">
        <f t="shared" si="4"/>
        <v>100</v>
      </c>
    </row>
    <row r="29" spans="1:14" ht="15" customHeight="1">
      <c r="A29" s="22">
        <v>22</v>
      </c>
      <c r="B29" s="153"/>
      <c r="C29" s="157">
        <v>22</v>
      </c>
      <c r="D29" s="155" t="str">
        <f>IF(B29&gt;0,(VLOOKUP($B29,Engagement!$B$10:$G$49,3,FALSE))," ")</f>
        <v> </v>
      </c>
      <c r="E29" s="155" t="str">
        <f>IF(B29&gt;0,(VLOOKUP($B29,Engagement!$B$10:$G$49,4,FALSE))," ")</f>
        <v> </v>
      </c>
      <c r="F29" s="155" t="str">
        <f>IF(B29&gt;0,(VLOOKUP($B29,Engagement!$B$10:$G$49,5,FALSE))," ")</f>
        <v> </v>
      </c>
      <c r="G29" s="156" t="str">
        <f>IF(B29&gt;0,(VLOOKUP($B29,Engagement!$B$10:$G$49,6,FALSE))," ")</f>
        <v> </v>
      </c>
      <c r="H29" s="152" t="str">
        <f t="shared" si="0"/>
        <v> </v>
      </c>
      <c r="I29" s="197" t="str">
        <f>IF(COUNTIF($F$8:$F29,F29)&lt;2,$F29," ")</f>
        <v> </v>
      </c>
      <c r="J29" s="197">
        <f t="shared" si="1"/>
        <v>100</v>
      </c>
      <c r="K29" s="197" t="str">
        <f>IF(COUNTIF($F$8:$F29,F29)&lt;3,$F29," ")</f>
        <v> </v>
      </c>
      <c r="L29" s="112">
        <f t="shared" si="2"/>
        <v>22</v>
      </c>
      <c r="M29" s="112">
        <f t="shared" si="3"/>
      </c>
      <c r="N29" s="112">
        <f t="shared" si="4"/>
        <v>100</v>
      </c>
    </row>
    <row r="30" spans="1:14" ht="15" customHeight="1">
      <c r="A30" s="22">
        <v>23</v>
      </c>
      <c r="B30" s="153"/>
      <c r="C30" s="157">
        <v>23</v>
      </c>
      <c r="D30" s="155" t="str">
        <f>IF(B30&gt;0,(VLOOKUP($B30,Engagement!$B$10:$G$49,3,FALSE))," ")</f>
        <v> </v>
      </c>
      <c r="E30" s="155" t="str">
        <f>IF(B30&gt;0,(VLOOKUP($B30,Engagement!$B$10:$G$49,4,FALSE))," ")</f>
        <v> </v>
      </c>
      <c r="F30" s="155" t="str">
        <f>IF(B30&gt;0,(VLOOKUP($B30,Engagement!$B$10:$G$49,5,FALSE))," ")</f>
        <v> </v>
      </c>
      <c r="G30" s="156" t="str">
        <f>IF(B30&gt;0,(VLOOKUP($B30,Engagement!$B$10:$G$49,6,FALSE))," ")</f>
        <v> </v>
      </c>
      <c r="H30" s="152" t="str">
        <f t="shared" si="0"/>
        <v> </v>
      </c>
      <c r="I30" s="197" t="str">
        <f>IF(COUNTIF($F$8:$F30,F30)&lt;2,$F30," ")</f>
        <v> </v>
      </c>
      <c r="J30" s="197">
        <f t="shared" si="1"/>
        <v>100</v>
      </c>
      <c r="K30" s="197" t="str">
        <f>IF(COUNTIF($F$8:$F30,F30)&lt;3,$F30," ")</f>
        <v> </v>
      </c>
      <c r="L30" s="112">
        <f t="shared" si="2"/>
        <v>23</v>
      </c>
      <c r="M30" s="112">
        <f t="shared" si="3"/>
      </c>
      <c r="N30" s="112">
        <f t="shared" si="4"/>
        <v>100</v>
      </c>
    </row>
    <row r="31" spans="1:14" ht="15" customHeight="1">
      <c r="A31" s="22">
        <v>24</v>
      </c>
      <c r="B31" s="153"/>
      <c r="C31" s="157">
        <v>24</v>
      </c>
      <c r="D31" s="155" t="str">
        <f>IF(B31&gt;0,(VLOOKUP($B31,Engagement!$B$10:$G$49,3,FALSE))," ")</f>
        <v> </v>
      </c>
      <c r="E31" s="155" t="str">
        <f>IF(B31&gt;0,(VLOOKUP($B31,Engagement!$B$10:$G$49,4,FALSE))," ")</f>
        <v> </v>
      </c>
      <c r="F31" s="155" t="str">
        <f>IF(B31&gt;0,(VLOOKUP($B31,Engagement!$B$10:$G$49,5,FALSE))," ")</f>
        <v> </v>
      </c>
      <c r="G31" s="156" t="str">
        <f>IF(B31&gt;0,(VLOOKUP($B31,Engagement!$B$10:$G$49,6,FALSE))," ")</f>
        <v> </v>
      </c>
      <c r="H31" s="152" t="str">
        <f t="shared" si="0"/>
        <v> </v>
      </c>
      <c r="I31" s="197" t="str">
        <f>IF(COUNTIF($F$8:$F31,F31)&lt;2,$F31," ")</f>
        <v> </v>
      </c>
      <c r="J31" s="197">
        <f t="shared" si="1"/>
        <v>100</v>
      </c>
      <c r="K31" s="197" t="str">
        <f>IF(COUNTIF($F$8:$F31,F31)&lt;3,$F31," ")</f>
        <v> </v>
      </c>
      <c r="L31" s="112">
        <f t="shared" si="2"/>
        <v>24</v>
      </c>
      <c r="M31" s="112">
        <f t="shared" si="3"/>
      </c>
      <c r="N31" s="112">
        <f t="shared" si="4"/>
        <v>100</v>
      </c>
    </row>
    <row r="32" spans="1:14" ht="15" customHeight="1">
      <c r="A32" s="22">
        <v>25</v>
      </c>
      <c r="B32" s="153"/>
      <c r="C32" s="157">
        <v>25</v>
      </c>
      <c r="D32" s="155" t="str">
        <f>IF(B32&gt;0,(VLOOKUP($B32,Engagement!$B$10:$G$49,3,FALSE))," ")</f>
        <v> </v>
      </c>
      <c r="E32" s="155" t="str">
        <f>IF(B32&gt;0,(VLOOKUP($B32,Engagement!$B$10:$G$49,4,FALSE))," ")</f>
        <v> </v>
      </c>
      <c r="F32" s="155" t="str">
        <f>IF(B32&gt;0,(VLOOKUP($B32,Engagement!$B$10:$G$49,5,FALSE))," ")</f>
        <v> </v>
      </c>
      <c r="G32" s="156" t="str">
        <f>IF(B32&gt;0,(VLOOKUP($B32,Engagement!$B$10:$G$49,6,FALSE))," ")</f>
        <v> </v>
      </c>
      <c r="H32" s="152" t="str">
        <f t="shared" si="0"/>
        <v> </v>
      </c>
      <c r="I32" s="197" t="str">
        <f>IF(COUNTIF($F$8:$F32,F32)&lt;2,$F32," ")</f>
        <v> </v>
      </c>
      <c r="J32" s="197">
        <f t="shared" si="1"/>
        <v>100</v>
      </c>
      <c r="K32" s="197" t="str">
        <f>IF(COUNTIF($F$8:$F32,F32)&lt;3,$F32," ")</f>
        <v> </v>
      </c>
      <c r="L32" s="112">
        <f t="shared" si="2"/>
        <v>25</v>
      </c>
      <c r="M32" s="112">
        <f t="shared" si="3"/>
      </c>
      <c r="N32" s="112">
        <f t="shared" si="4"/>
        <v>100</v>
      </c>
    </row>
    <row r="33" spans="1:14" ht="15" customHeight="1">
      <c r="A33" s="22">
        <v>26</v>
      </c>
      <c r="B33" s="153"/>
      <c r="C33" s="157">
        <v>26</v>
      </c>
      <c r="D33" s="155" t="str">
        <f>IF(B33&gt;0,(VLOOKUP($B33,Engagement!$B$10:$G$49,3,FALSE))," ")</f>
        <v> </v>
      </c>
      <c r="E33" s="155" t="str">
        <f>IF(B33&gt;0,(VLOOKUP($B33,Engagement!$B$10:$G$49,4,FALSE))," ")</f>
        <v> </v>
      </c>
      <c r="F33" s="155" t="str">
        <f>IF(B33&gt;0,(VLOOKUP($B33,Engagement!$B$10:$G$49,5,FALSE))," ")</f>
        <v> </v>
      </c>
      <c r="G33" s="156" t="str">
        <f>IF(B33&gt;0,(VLOOKUP($B33,Engagement!$B$10:$G$49,6,FALSE))," ")</f>
        <v> </v>
      </c>
      <c r="H33" s="152" t="str">
        <f t="shared" si="0"/>
        <v> </v>
      </c>
      <c r="I33" s="197" t="str">
        <f>IF(COUNTIF($F$8:$F33,F33)&lt;2,$F33," ")</f>
        <v> </v>
      </c>
      <c r="J33" s="197">
        <f t="shared" si="1"/>
        <v>100</v>
      </c>
      <c r="K33" s="197" t="str">
        <f>IF(COUNTIF($F$8:$F33,F33)&lt;3,$F33," ")</f>
        <v> </v>
      </c>
      <c r="L33" s="112">
        <f t="shared" si="2"/>
        <v>26</v>
      </c>
      <c r="M33" s="112">
        <f t="shared" si="3"/>
      </c>
      <c r="N33" s="112">
        <f t="shared" si="4"/>
        <v>100</v>
      </c>
    </row>
    <row r="34" spans="1:14" ht="15" customHeight="1">
      <c r="A34" s="22">
        <v>27</v>
      </c>
      <c r="B34" s="153"/>
      <c r="C34" s="157">
        <v>27</v>
      </c>
      <c r="D34" s="155" t="str">
        <f>IF(B34&gt;0,(VLOOKUP($B34,Engagement!$B$10:$G$49,3,FALSE))," ")</f>
        <v> </v>
      </c>
      <c r="E34" s="155" t="str">
        <f>IF(B34&gt;0,(VLOOKUP($B34,Engagement!$B$10:$G$49,4,FALSE))," ")</f>
        <v> </v>
      </c>
      <c r="F34" s="155" t="str">
        <f>IF(B34&gt;0,(VLOOKUP($B34,Engagement!$B$10:$G$49,5,FALSE))," ")</f>
        <v> </v>
      </c>
      <c r="G34" s="156" t="str">
        <f>IF(B34&gt;0,(VLOOKUP($B34,Engagement!$B$10:$G$49,6,FALSE))," ")</f>
        <v> </v>
      </c>
      <c r="H34" s="152" t="str">
        <f t="shared" si="0"/>
        <v> </v>
      </c>
      <c r="I34" s="197" t="str">
        <f>IF(COUNTIF($F$8:$F34,F34)&lt;2,$F34," ")</f>
        <v> </v>
      </c>
      <c r="J34" s="197">
        <f t="shared" si="1"/>
        <v>100</v>
      </c>
      <c r="K34" s="197" t="str">
        <f>IF(COUNTIF($F$8:$F34,F34)&lt;3,$F34," ")</f>
        <v> </v>
      </c>
      <c r="L34" s="112">
        <f t="shared" si="2"/>
        <v>27</v>
      </c>
      <c r="M34" s="112">
        <f t="shared" si="3"/>
      </c>
      <c r="N34" s="112">
        <f t="shared" si="4"/>
        <v>100</v>
      </c>
    </row>
    <row r="35" spans="1:14" ht="15" customHeight="1">
      <c r="A35" s="22">
        <v>28</v>
      </c>
      <c r="B35" s="153"/>
      <c r="C35" s="157">
        <v>28</v>
      </c>
      <c r="D35" s="155" t="str">
        <f>IF(B35&gt;0,(VLOOKUP($B35,Engagement!$B$10:$G$49,3,FALSE))," ")</f>
        <v> </v>
      </c>
      <c r="E35" s="155" t="str">
        <f>IF(B35&gt;0,(VLOOKUP($B35,Engagement!$B$10:$G$49,4,FALSE))," ")</f>
        <v> </v>
      </c>
      <c r="F35" s="155" t="str">
        <f>IF(B35&gt;0,(VLOOKUP($B35,Engagement!$B$10:$G$49,5,FALSE))," ")</f>
        <v> </v>
      </c>
      <c r="G35" s="156" t="str">
        <f>IF(B35&gt;0,(VLOOKUP($B35,Engagement!$B$10:$G$49,6,FALSE))," ")</f>
        <v> </v>
      </c>
      <c r="H35" s="152" t="str">
        <f t="shared" si="0"/>
        <v> </v>
      </c>
      <c r="I35" s="197" t="str">
        <f>IF(COUNTIF($F$8:$F35,F35)&lt;2,$F35," ")</f>
        <v> </v>
      </c>
      <c r="J35" s="197">
        <f t="shared" si="1"/>
        <v>100</v>
      </c>
      <c r="K35" s="197" t="str">
        <f>IF(COUNTIF($F$8:$F35,F35)&lt;3,$F35," ")</f>
        <v> </v>
      </c>
      <c r="L35" s="112">
        <f t="shared" si="2"/>
        <v>28</v>
      </c>
      <c r="M35" s="112">
        <f t="shared" si="3"/>
      </c>
      <c r="N35" s="112">
        <f t="shared" si="4"/>
        <v>100</v>
      </c>
    </row>
    <row r="36" spans="1:14" ht="15" customHeight="1">
      <c r="A36" s="22">
        <v>29</v>
      </c>
      <c r="B36" s="153"/>
      <c r="C36" s="157">
        <v>29</v>
      </c>
      <c r="D36" s="155" t="str">
        <f>IF(B36&gt;0,(VLOOKUP($B36,Engagement!$B$10:$G$49,3,FALSE))," ")</f>
        <v> </v>
      </c>
      <c r="E36" s="155" t="str">
        <f>IF(B36&gt;0,(VLOOKUP($B36,Engagement!$B$10:$G$49,4,FALSE))," ")</f>
        <v> </v>
      </c>
      <c r="F36" s="155" t="str">
        <f>IF(B36&gt;0,(VLOOKUP($B36,Engagement!$B$10:$G$49,5,FALSE))," ")</f>
        <v> </v>
      </c>
      <c r="G36" s="156" t="str">
        <f>IF(B36&gt;0,(VLOOKUP($B36,Engagement!$B$10:$G$49,6,FALSE))," ")</f>
        <v> </v>
      </c>
      <c r="H36" s="152" t="str">
        <f t="shared" si="0"/>
        <v> </v>
      </c>
      <c r="I36" s="197" t="str">
        <f>IF(COUNTIF($F$8:$F36,F36)&lt;2,$F36," ")</f>
        <v> </v>
      </c>
      <c r="J36" s="197">
        <f t="shared" si="1"/>
        <v>100</v>
      </c>
      <c r="K36" s="197" t="str">
        <f>IF(COUNTIF($F$8:$F36,F36)&lt;3,$F36," ")</f>
        <v> </v>
      </c>
      <c r="L36" s="112">
        <f t="shared" si="2"/>
        <v>29</v>
      </c>
      <c r="M36" s="112">
        <f t="shared" si="3"/>
      </c>
      <c r="N36" s="112">
        <f t="shared" si="4"/>
        <v>100</v>
      </c>
    </row>
    <row r="37" spans="1:14" ht="15" customHeight="1">
      <c r="A37" s="22">
        <v>30</v>
      </c>
      <c r="B37" s="153"/>
      <c r="C37" s="157">
        <v>30</v>
      </c>
      <c r="D37" s="155" t="str">
        <f>IF(B37&gt;0,(VLOOKUP($B37,Engagement!$B$10:$G$49,3,FALSE))," ")</f>
        <v> </v>
      </c>
      <c r="E37" s="155" t="str">
        <f>IF(B37&gt;0,(VLOOKUP($B37,Engagement!$B$10:$G$49,4,FALSE))," ")</f>
        <v> </v>
      </c>
      <c r="F37" s="155" t="str">
        <f>IF(B37&gt;0,(VLOOKUP($B37,Engagement!$B$10:$G$49,5,FALSE))," ")</f>
        <v> </v>
      </c>
      <c r="G37" s="156" t="str">
        <f>IF(B37&gt;0,(VLOOKUP($B37,Engagement!$B$10:$G$49,6,FALSE))," ")</f>
        <v> </v>
      </c>
      <c r="H37" s="152" t="str">
        <f t="shared" si="0"/>
        <v> </v>
      </c>
      <c r="I37" s="197" t="str">
        <f>IF(COUNTIF($F$8:$F37,F37)&lt;2,$F37," ")</f>
        <v> </v>
      </c>
      <c r="J37" s="197">
        <f t="shared" si="1"/>
        <v>100</v>
      </c>
      <c r="K37" s="197" t="str">
        <f>IF(COUNTIF($F$8:$F37,F37)&lt;3,$F37," ")</f>
        <v> </v>
      </c>
      <c r="L37" s="112">
        <f t="shared" si="2"/>
        <v>30</v>
      </c>
      <c r="M37" s="112">
        <f t="shared" si="3"/>
      </c>
      <c r="N37" s="112">
        <f t="shared" si="4"/>
        <v>100</v>
      </c>
    </row>
    <row r="38" spans="1:14" ht="15" customHeight="1">
      <c r="A38" s="22">
        <v>31</v>
      </c>
      <c r="B38" s="153"/>
      <c r="C38" s="157">
        <v>31</v>
      </c>
      <c r="D38" s="155" t="str">
        <f>IF(B38&gt;0,(VLOOKUP($B38,Engagement!$B$10:$G$49,3,FALSE))," ")</f>
        <v> </v>
      </c>
      <c r="E38" s="155" t="str">
        <f>IF(B38&gt;0,(VLOOKUP($B38,Engagement!$B$10:$G$49,4,FALSE))," ")</f>
        <v> </v>
      </c>
      <c r="F38" s="155" t="str">
        <f>IF(B38&gt;0,(VLOOKUP($B38,Engagement!$B$10:$G$49,5,FALSE))," ")</f>
        <v> </v>
      </c>
      <c r="G38" s="156" t="str">
        <f>IF(B38&gt;0,(VLOOKUP($B38,Engagement!$B$10:$G$49,6,FALSE))," ")</f>
        <v> </v>
      </c>
      <c r="H38" s="152" t="str">
        <f t="shared" si="0"/>
        <v> </v>
      </c>
      <c r="I38" s="197" t="str">
        <f>IF(COUNTIF($F$8:$F38,F38)&lt;2,$F38," ")</f>
        <v> </v>
      </c>
      <c r="J38" s="197">
        <f t="shared" si="1"/>
        <v>100</v>
      </c>
      <c r="K38" s="197" t="str">
        <f>IF(COUNTIF($F$8:$F38,F38)&lt;3,$F38," ")</f>
        <v> </v>
      </c>
      <c r="L38" s="112">
        <f t="shared" si="2"/>
        <v>31</v>
      </c>
      <c r="M38" s="112">
        <f t="shared" si="3"/>
      </c>
      <c r="N38" s="112">
        <f t="shared" si="4"/>
        <v>100</v>
      </c>
    </row>
    <row r="39" spans="1:14" ht="15" customHeight="1">
      <c r="A39" s="22">
        <v>32</v>
      </c>
      <c r="B39" s="153"/>
      <c r="C39" s="157">
        <v>32</v>
      </c>
      <c r="D39" s="155" t="str">
        <f>IF(B39&gt;0,(VLOOKUP($B39,Engagement!$B$10:$G$49,3,FALSE))," ")</f>
        <v> </v>
      </c>
      <c r="E39" s="155" t="str">
        <f>IF(B39&gt;0,(VLOOKUP($B39,Engagement!$B$10:$G$49,4,FALSE))," ")</f>
        <v> </v>
      </c>
      <c r="F39" s="155" t="str">
        <f>IF(B39&gt;0,(VLOOKUP($B39,Engagement!$B$10:$G$49,5,FALSE))," ")</f>
        <v> </v>
      </c>
      <c r="G39" s="156" t="str">
        <f>IF(B39&gt;0,(VLOOKUP($B39,Engagement!$B$10:$G$49,6,FALSE))," ")</f>
        <v> </v>
      </c>
      <c r="H39" s="152" t="str">
        <f t="shared" si="0"/>
        <v> </v>
      </c>
      <c r="I39" s="197" t="str">
        <f>IF(COUNTIF($F$8:$F39,F39)&lt;2,$F39," ")</f>
        <v> </v>
      </c>
      <c r="J39" s="197">
        <f t="shared" si="1"/>
        <v>100</v>
      </c>
      <c r="K39" s="197" t="str">
        <f>IF(COUNTIF($F$8:$F39,F39)&lt;3,$F39," ")</f>
        <v> </v>
      </c>
      <c r="L39" s="112">
        <f t="shared" si="2"/>
        <v>32</v>
      </c>
      <c r="M39" s="112">
        <f t="shared" si="3"/>
      </c>
      <c r="N39" s="112">
        <f t="shared" si="4"/>
        <v>100</v>
      </c>
    </row>
    <row r="40" spans="1:14" ht="15" customHeight="1">
      <c r="A40" s="22">
        <v>33</v>
      </c>
      <c r="B40" s="153"/>
      <c r="C40" s="157">
        <v>33</v>
      </c>
      <c r="D40" s="155" t="str">
        <f>IF(B40&gt;0,(VLOOKUP($B40,Engagement!$B$10:$G$49,3,FALSE))," ")</f>
        <v> </v>
      </c>
      <c r="E40" s="155" t="str">
        <f>IF(B40&gt;0,(VLOOKUP($B40,Engagement!$B$10:$G$49,4,FALSE))," ")</f>
        <v> </v>
      </c>
      <c r="F40" s="155" t="str">
        <f>IF(B40&gt;0,(VLOOKUP($B40,Engagement!$B$10:$G$49,5,FALSE))," ")</f>
        <v> </v>
      </c>
      <c r="G40" s="156" t="str">
        <f>IF(B40&gt;0,(VLOOKUP($B40,Engagement!$B$10:$G$49,6,FALSE))," ")</f>
        <v> </v>
      </c>
      <c r="H40" s="152" t="str">
        <f t="shared" si="0"/>
        <v> </v>
      </c>
      <c r="I40" s="197" t="str">
        <f>IF(COUNTIF($F$8:$F40,F40)&lt;2,$F40," ")</f>
        <v> </v>
      </c>
      <c r="J40" s="197">
        <f t="shared" si="1"/>
        <v>100</v>
      </c>
      <c r="K40" s="197" t="str">
        <f>IF(COUNTIF($F$8:$F40,F40)&lt;3,$F40," ")</f>
        <v> </v>
      </c>
      <c r="L40" s="112">
        <f t="shared" si="2"/>
        <v>33</v>
      </c>
      <c r="M40" s="112">
        <f t="shared" si="3"/>
      </c>
      <c r="N40" s="112">
        <f t="shared" si="4"/>
        <v>100</v>
      </c>
    </row>
    <row r="41" spans="1:14" ht="15" customHeight="1">
      <c r="A41" s="22">
        <v>34</v>
      </c>
      <c r="B41" s="153"/>
      <c r="C41" s="157">
        <v>34</v>
      </c>
      <c r="D41" s="155" t="str">
        <f>IF(B41&gt;0,(VLOOKUP($B41,Engagement!$B$10:$G$49,3,FALSE))," ")</f>
        <v> </v>
      </c>
      <c r="E41" s="155" t="str">
        <f>IF(B41&gt;0,(VLOOKUP($B41,Engagement!$B$10:$G$49,4,FALSE))," ")</f>
        <v> </v>
      </c>
      <c r="F41" s="155" t="str">
        <f>IF(B41&gt;0,(VLOOKUP($B41,Engagement!$B$10:$G$49,5,FALSE))," ")</f>
        <v> </v>
      </c>
      <c r="G41" s="156" t="str">
        <f>IF(B41&gt;0,(VLOOKUP($B41,Engagement!$B$10:$G$49,6,FALSE))," ")</f>
        <v> </v>
      </c>
      <c r="H41" s="152" t="str">
        <f t="shared" si="0"/>
        <v> </v>
      </c>
      <c r="I41" s="197" t="str">
        <f>IF(COUNTIF($F$8:$F41,F41)&lt;2,$F41," ")</f>
        <v> </v>
      </c>
      <c r="J41" s="197">
        <f t="shared" si="1"/>
        <v>100</v>
      </c>
      <c r="K41" s="197" t="str">
        <f>IF(COUNTIF($F$8:$F41,F41)&lt;3,$F41," ")</f>
        <v> </v>
      </c>
      <c r="L41" s="112">
        <f t="shared" si="2"/>
        <v>34</v>
      </c>
      <c r="M41" s="112">
        <f t="shared" si="3"/>
      </c>
      <c r="N41" s="112">
        <f t="shared" si="4"/>
        <v>100</v>
      </c>
    </row>
    <row r="42" spans="1:14" ht="15" customHeight="1">
      <c r="A42" s="22">
        <v>35</v>
      </c>
      <c r="B42" s="153"/>
      <c r="C42" s="157">
        <v>35</v>
      </c>
      <c r="D42" s="155" t="str">
        <f>IF(B42&gt;0,(VLOOKUP($B42,Engagement!$B$10:$G$49,3,FALSE))," ")</f>
        <v> </v>
      </c>
      <c r="E42" s="155" t="str">
        <f>IF(B42&gt;0,(VLOOKUP($B42,Engagement!$B$10:$G$49,4,FALSE))," ")</f>
        <v> </v>
      </c>
      <c r="F42" s="155" t="str">
        <f>IF(B42&gt;0,(VLOOKUP($B42,Engagement!$B$10:$G$49,5,FALSE))," ")</f>
        <v> </v>
      </c>
      <c r="G42" s="156" t="str">
        <f>IF(B42&gt;0,(VLOOKUP($B42,Engagement!$B$10:$G$49,6,FALSE))," ")</f>
        <v> </v>
      </c>
      <c r="H42" s="152" t="str">
        <f t="shared" si="0"/>
        <v> </v>
      </c>
      <c r="I42" s="197" t="str">
        <f>IF(COUNTIF($F$8:$F42,F42)&lt;2,$F42," ")</f>
        <v> </v>
      </c>
      <c r="J42" s="197">
        <f t="shared" si="1"/>
        <v>100</v>
      </c>
      <c r="K42" s="197" t="str">
        <f>IF(COUNTIF($F$8:$F42,F42)&lt;3,$F42," ")</f>
        <v> </v>
      </c>
      <c r="L42" s="112">
        <f t="shared" si="2"/>
        <v>35</v>
      </c>
      <c r="M42" s="112">
        <f t="shared" si="3"/>
      </c>
      <c r="N42" s="112">
        <f t="shared" si="4"/>
        <v>100</v>
      </c>
    </row>
    <row r="43" spans="1:14" ht="15" customHeight="1">
      <c r="A43" s="22">
        <v>36</v>
      </c>
      <c r="B43" s="153"/>
      <c r="C43" s="157">
        <v>36</v>
      </c>
      <c r="D43" s="155" t="str">
        <f>IF(B43&gt;0,(VLOOKUP($B43,Engagement!$B$10:$G$49,3,FALSE))," ")</f>
        <v> </v>
      </c>
      <c r="E43" s="155" t="str">
        <f>IF(B43&gt;0,(VLOOKUP($B43,Engagement!$B$10:$G$49,4,FALSE))," ")</f>
        <v> </v>
      </c>
      <c r="F43" s="155" t="str">
        <f>IF(B43&gt;0,(VLOOKUP($B43,Engagement!$B$10:$G$49,5,FALSE))," ")</f>
        <v> </v>
      </c>
      <c r="G43" s="156" t="str">
        <f>IF(B43&gt;0,(VLOOKUP($B43,Engagement!$B$10:$G$49,6,FALSE))," ")</f>
        <v> </v>
      </c>
      <c r="H43" s="152" t="str">
        <f t="shared" si="0"/>
        <v> </v>
      </c>
      <c r="I43" s="197" t="str">
        <f>IF(COUNTIF($F$8:$F43,F43)&lt;2,$F43," ")</f>
        <v> </v>
      </c>
      <c r="J43" s="197">
        <f t="shared" si="1"/>
        <v>100</v>
      </c>
      <c r="K43" s="197" t="str">
        <f>IF(COUNTIF($F$8:$F43,F43)&lt;3,$F43," ")</f>
        <v> </v>
      </c>
      <c r="L43" s="112">
        <f t="shared" si="2"/>
        <v>36</v>
      </c>
      <c r="M43" s="112">
        <f t="shared" si="3"/>
      </c>
      <c r="N43" s="112">
        <f t="shared" si="4"/>
        <v>100</v>
      </c>
    </row>
    <row r="44" spans="1:14" ht="15" customHeight="1">
      <c r="A44" s="22">
        <v>37</v>
      </c>
      <c r="B44" s="153"/>
      <c r="C44" s="157">
        <v>37</v>
      </c>
      <c r="D44" s="155" t="str">
        <f>IF(B44&gt;0,(VLOOKUP($B44,Engagement!$B$10:$G$49,3,FALSE))," ")</f>
        <v> </v>
      </c>
      <c r="E44" s="155" t="str">
        <f>IF(B44&gt;0,(VLOOKUP($B44,Engagement!$B$10:$G$49,4,FALSE))," ")</f>
        <v> </v>
      </c>
      <c r="F44" s="155" t="str">
        <f>IF(B44&gt;0,(VLOOKUP($B44,Engagement!$B$10:$G$49,5,FALSE))," ")</f>
        <v> </v>
      </c>
      <c r="G44" s="156" t="str">
        <f>IF(B44&gt;0,(VLOOKUP($B44,Engagement!$B$10:$G$49,6,FALSE))," ")</f>
        <v> </v>
      </c>
      <c r="H44" s="152" t="str">
        <f t="shared" si="0"/>
        <v> </v>
      </c>
      <c r="I44" s="197" t="str">
        <f>IF(COUNTIF($F$8:$F44,F44)&lt;2,$F44," ")</f>
        <v> </v>
      </c>
      <c r="J44" s="197">
        <f t="shared" si="1"/>
        <v>100</v>
      </c>
      <c r="K44" s="197" t="str">
        <f>IF(COUNTIF($F$8:$F44,F44)&lt;3,$F44," ")</f>
        <v> </v>
      </c>
      <c r="L44" s="112">
        <f t="shared" si="2"/>
        <v>37</v>
      </c>
      <c r="M44" s="112">
        <f t="shared" si="3"/>
      </c>
      <c r="N44" s="112">
        <f t="shared" si="4"/>
        <v>100</v>
      </c>
    </row>
    <row r="45" spans="1:14" ht="15" customHeight="1">
      <c r="A45" s="22">
        <v>38</v>
      </c>
      <c r="B45" s="153"/>
      <c r="C45" s="157">
        <v>38</v>
      </c>
      <c r="D45" s="155" t="str">
        <f>IF(B45&gt;0,(VLOOKUP($B45,Engagement!$B$10:$G$49,3,FALSE))," ")</f>
        <v> </v>
      </c>
      <c r="E45" s="155" t="str">
        <f>IF(B45&gt;0,(VLOOKUP($B45,Engagement!$B$10:$G$49,4,FALSE))," ")</f>
        <v> </v>
      </c>
      <c r="F45" s="155" t="str">
        <f>IF(B45&gt;0,(VLOOKUP($B45,Engagement!$B$10:$G$49,5,FALSE))," ")</f>
        <v> </v>
      </c>
      <c r="G45" s="156" t="str">
        <f>IF(B45&gt;0,(VLOOKUP($B45,Engagement!$B$10:$G$49,6,FALSE))," ")</f>
        <v> </v>
      </c>
      <c r="H45" s="152" t="str">
        <f t="shared" si="0"/>
        <v> </v>
      </c>
      <c r="I45" s="197" t="str">
        <f>IF(COUNTIF($F$8:$F45,F45)&lt;2,$F45," ")</f>
        <v> </v>
      </c>
      <c r="J45" s="197">
        <f t="shared" si="1"/>
        <v>100</v>
      </c>
      <c r="K45" s="197" t="str">
        <f>IF(COUNTIF($F$8:$F45,F45)&lt;3,$F45," ")</f>
        <v> </v>
      </c>
      <c r="L45" s="112">
        <f t="shared" si="2"/>
        <v>38</v>
      </c>
      <c r="M45" s="112">
        <f t="shared" si="3"/>
      </c>
      <c r="N45" s="112">
        <f t="shared" si="4"/>
        <v>100</v>
      </c>
    </row>
    <row r="46" spans="1:14" ht="15" customHeight="1">
      <c r="A46" s="22">
        <v>39</v>
      </c>
      <c r="B46" s="153"/>
      <c r="C46" s="157">
        <v>39</v>
      </c>
      <c r="D46" s="155" t="str">
        <f>IF(B46&gt;0,(VLOOKUP($B46,Engagement!$B$10:$G$49,3,FALSE))," ")</f>
        <v> </v>
      </c>
      <c r="E46" s="155" t="str">
        <f>IF(B46&gt;0,(VLOOKUP($B46,Engagement!$B$10:$G$49,4,FALSE))," ")</f>
        <v> </v>
      </c>
      <c r="F46" s="155" t="str">
        <f>IF(B46&gt;0,(VLOOKUP($B46,Engagement!$B$10:$G$49,5,FALSE))," ")</f>
        <v> </v>
      </c>
      <c r="G46" s="156" t="str">
        <f>IF(B46&gt;0,(VLOOKUP($B46,Engagement!$B$10:$G$49,6,FALSE))," ")</f>
        <v> </v>
      </c>
      <c r="H46" s="152" t="str">
        <f t="shared" si="0"/>
        <v> </v>
      </c>
      <c r="I46" s="197" t="str">
        <f>IF(COUNTIF($F$8:$F46,F46)&lt;2,$F46," ")</f>
        <v> </v>
      </c>
      <c r="J46" s="197">
        <f t="shared" si="1"/>
        <v>100</v>
      </c>
      <c r="K46" s="197" t="str">
        <f>IF(COUNTIF($F$8:$F46,F46)&lt;3,$F46," ")</f>
        <v> </v>
      </c>
      <c r="L46" s="112">
        <f t="shared" si="2"/>
        <v>39</v>
      </c>
      <c r="M46" s="112">
        <f t="shared" si="3"/>
      </c>
      <c r="N46" s="112">
        <f t="shared" si="4"/>
        <v>100</v>
      </c>
    </row>
    <row r="47" spans="1:14" ht="15" customHeight="1">
      <c r="A47" s="22">
        <v>40</v>
      </c>
      <c r="B47" s="153"/>
      <c r="C47" s="157">
        <v>40</v>
      </c>
      <c r="D47" s="155" t="str">
        <f>IF(B47&gt;0,(VLOOKUP($B47,Engagement!$B$10:$G$49,3,FALSE))," ")</f>
        <v> </v>
      </c>
      <c r="E47" s="155" t="str">
        <f>IF(B47&gt;0,(VLOOKUP($B47,Engagement!$B$10:$G$49,4,FALSE))," ")</f>
        <v> </v>
      </c>
      <c r="F47" s="155" t="str">
        <f>IF(B47&gt;0,(VLOOKUP($B47,Engagement!$B$10:$G$49,5,FALSE))," ")</f>
        <v> </v>
      </c>
      <c r="G47" s="156" t="str">
        <f>IF(B47&gt;0,(VLOOKUP($B47,Engagement!$B$10:$G$49,6,FALSE))," ")</f>
        <v> </v>
      </c>
      <c r="H47" s="152" t="str">
        <f t="shared" si="0"/>
        <v> </v>
      </c>
      <c r="I47" s="197" t="str">
        <f>IF(COUNTIF($F$8:$F47,F47)&lt;2,$F47," ")</f>
        <v> </v>
      </c>
      <c r="J47" s="197">
        <f t="shared" si="1"/>
        <v>100</v>
      </c>
      <c r="K47" s="197" t="str">
        <f>IF(COUNTIF($F$8:$F47,F47)&lt;3,$F47," ")</f>
        <v> </v>
      </c>
      <c r="L47" s="112">
        <f t="shared" si="2"/>
        <v>40</v>
      </c>
      <c r="M47" s="112">
        <f t="shared" si="3"/>
      </c>
      <c r="N47" s="112">
        <f t="shared" si="4"/>
        <v>100</v>
      </c>
    </row>
    <row r="48" spans="1:9" ht="15" customHeight="1">
      <c r="A48" s="22"/>
      <c r="B48" s="113"/>
      <c r="C48" s="107"/>
      <c r="D48" s="137" t="str">
        <f>Engagement!D51</f>
        <v>POUSSINS 1</v>
      </c>
      <c r="E48" s="137" t="str">
        <f>Engagement!E51</f>
        <v>POUSSINS 2</v>
      </c>
      <c r="F48" s="137" t="s">
        <v>100</v>
      </c>
      <c r="G48" s="136"/>
      <c r="H48" s="152"/>
      <c r="I48" s="152"/>
    </row>
    <row r="49" spans="1:7" ht="15" customHeight="1">
      <c r="A49" s="22"/>
      <c r="B49" s="333" t="s">
        <v>48</v>
      </c>
      <c r="C49" s="333"/>
      <c r="D49" s="106">
        <f>Engagement!$D$52</f>
        <v>0</v>
      </c>
      <c r="E49" s="106">
        <f>Engagement!$E$52</f>
        <v>0</v>
      </c>
      <c r="F49" s="106">
        <f>SUM(D49:E49)</f>
        <v>0</v>
      </c>
      <c r="G49" s="101"/>
    </row>
    <row r="50" spans="1:7" ht="15" customHeight="1">
      <c r="A50" s="22"/>
      <c r="B50" s="333" t="s">
        <v>50</v>
      </c>
      <c r="C50" s="333"/>
      <c r="D50" s="99">
        <f>Engagement!$D$53</f>
        <v>0</v>
      </c>
      <c r="E50" s="99">
        <f>Engagement!$E$53</f>
        <v>0</v>
      </c>
      <c r="F50" s="106">
        <f>SUM(D50:E50)</f>
        <v>0</v>
      </c>
      <c r="G50" s="101"/>
    </row>
    <row r="51" spans="1:7" ht="15" customHeight="1">
      <c r="A51" s="22"/>
      <c r="B51" s="333" t="s">
        <v>51</v>
      </c>
      <c r="C51" s="333"/>
      <c r="D51" s="99">
        <f>COUNTIF($B56:$B105,"&gt;0")</f>
        <v>0</v>
      </c>
      <c r="E51" s="108">
        <f>COUNTIF($B107:$B156,"&gt;0")</f>
        <v>0</v>
      </c>
      <c r="F51" s="106">
        <f>SUM(D51:E51)</f>
        <v>0</v>
      </c>
      <c r="G51" s="101"/>
    </row>
    <row r="52" spans="1:7" ht="27.75">
      <c r="A52" s="22"/>
      <c r="B52" s="160" t="s">
        <v>32</v>
      </c>
      <c r="C52" s="161"/>
      <c r="D52" s="162"/>
      <c r="E52" s="164"/>
      <c r="F52" s="162"/>
      <c r="G52" s="162"/>
    </row>
    <row r="53" spans="1:12" ht="15" customHeight="1">
      <c r="A53" s="22"/>
      <c r="B53" s="345" t="s">
        <v>36</v>
      </c>
      <c r="C53" s="348" t="s">
        <v>21</v>
      </c>
      <c r="D53" s="345" t="s">
        <v>13</v>
      </c>
      <c r="E53" s="345" t="s">
        <v>22</v>
      </c>
      <c r="F53" s="345" t="s">
        <v>23</v>
      </c>
      <c r="G53" s="332" t="s">
        <v>123</v>
      </c>
      <c r="L53" s="197">
        <f>IF(COUNTIF($F$8:$F53,F53)&gt;1,C53,"")</f>
      </c>
    </row>
    <row r="54" spans="1:12" ht="15" customHeight="1">
      <c r="A54" s="22"/>
      <c r="B54" s="346"/>
      <c r="C54" s="348"/>
      <c r="D54" s="345"/>
      <c r="E54" s="345"/>
      <c r="F54" s="345"/>
      <c r="G54" s="332"/>
      <c r="J54" s="197">
        <f>IF(COUNTIF($F$8:$F54,F54)&lt;2,C54,"")</f>
      </c>
      <c r="K54" s="197">
        <f>IF(J54&lt;&gt;"","",F54)</f>
        <v>0</v>
      </c>
      <c r="L54" s="197">
        <f>IF(COUNTIF($F$8:$F54,F54)&gt;1,C54,"")</f>
        <v>0</v>
      </c>
    </row>
    <row r="55" spans="1:11" ht="15" customHeight="1">
      <c r="A55" s="22"/>
      <c r="B55" s="177"/>
      <c r="C55" s="347" t="s">
        <v>73</v>
      </c>
      <c r="D55" s="347"/>
      <c r="E55" s="347"/>
      <c r="F55" s="347"/>
      <c r="G55" s="175"/>
      <c r="K55" s="197">
        <f>IF(J55&lt;&gt;"","",F55)</f>
        <v>0</v>
      </c>
    </row>
    <row r="56" spans="1:14" ht="15" customHeight="1">
      <c r="A56" s="22">
        <v>1</v>
      </c>
      <c r="B56" s="158"/>
      <c r="C56" s="157">
        <v>1</v>
      </c>
      <c r="D56" s="155" t="str">
        <f>IF(B56&gt;0,(VLOOKUP($B56,Engagement!$B$58:$G$158,3,FALSE))," ")</f>
        <v> </v>
      </c>
      <c r="E56" s="155" t="str">
        <f>IF(B56&gt;0,(VLOOKUP($B56,Engagement!$B$58:$G$158,4,FALSE))," ")</f>
        <v> </v>
      </c>
      <c r="F56" s="155" t="str">
        <f>IF(B56&gt;0,(VLOOKUP($B56,Engagement!$B$58:$G$158,5,FALSE))," ")</f>
        <v> </v>
      </c>
      <c r="G56" s="156" t="str">
        <f>IF(B56&gt;0,(VLOOKUP($B56,Engagement!$B$58:$G$158,6,FALSE))," ")</f>
        <v> </v>
      </c>
      <c r="H56" s="152" t="str">
        <f>IF(COUNTIF($B$56:$B$75,B56)&gt;1,"X"," ")</f>
        <v> </v>
      </c>
      <c r="I56" s="197" t="str">
        <f>IF(COUNTIF($F$56:$F56,F56)&lt;2,$F56," ")</f>
        <v> </v>
      </c>
      <c r="J56" s="197">
        <f>IF($D$50&lt;5,100,(IF(I56=F56,C56,"")))</f>
        <v>100</v>
      </c>
      <c r="K56" s="197" t="str">
        <f>IF(COUNTIF($F$56:$F56,F56)&lt;3,$F56," ")</f>
        <v> </v>
      </c>
      <c r="L56" s="112">
        <f>IF(K56=$F56,$C56,"")</f>
        <v>1</v>
      </c>
      <c r="M56" s="112">
        <f>IF(K56=I56,"",K56)</f>
      </c>
      <c r="N56" s="112">
        <f>IF($D$50&lt;5,100,(IF(M56=$F56,$C56,100)))</f>
        <v>100</v>
      </c>
    </row>
    <row r="57" spans="1:14" ht="15" customHeight="1">
      <c r="A57" s="22">
        <v>2</v>
      </c>
      <c r="B57" s="158"/>
      <c r="C57" s="157">
        <v>2</v>
      </c>
      <c r="D57" s="155" t="str">
        <f>IF(B57&gt;0,(VLOOKUP($B57,Engagement!$B$58:$G$158,3,FALSE))," ")</f>
        <v> </v>
      </c>
      <c r="E57" s="155" t="str">
        <f>IF(B57&gt;0,(VLOOKUP($B57,Engagement!$B$58:$G$158,4,FALSE))," ")</f>
        <v> </v>
      </c>
      <c r="F57" s="155" t="str">
        <f>IF(B57&gt;0,(VLOOKUP($B57,Engagement!$B$58:$G$158,5,FALSE))," ")</f>
        <v> </v>
      </c>
      <c r="G57" s="156" t="str">
        <f>IF(B57&gt;0,(VLOOKUP($B57,Engagement!$B$58:$G$158,6,FALSE))," ")</f>
        <v> </v>
      </c>
      <c r="H57" s="152" t="str">
        <f aca="true" t="shared" si="5" ref="H57:H105">IF(COUNTIF($B$56:$B$75,B57)&gt;1,"X"," ")</f>
        <v> </v>
      </c>
      <c r="I57" s="197" t="str">
        <f>IF(COUNTIF($F$56:$F57,F57)&lt;2,$F57," ")</f>
        <v> </v>
      </c>
      <c r="J57" s="197">
        <f aca="true" t="shared" si="6" ref="J57:J95">IF($D$50&lt;5,100,(IF(I57=F57,C57,"")))</f>
        <v>100</v>
      </c>
      <c r="K57" s="197" t="str">
        <f>IF(COUNTIF($F$56:$F57,F57)&lt;3,$F57," ")</f>
        <v> </v>
      </c>
      <c r="L57" s="112">
        <f aca="true" t="shared" si="7" ref="L57:L105">IF(K57=$F57,$C57,"")</f>
        <v>2</v>
      </c>
      <c r="M57" s="112">
        <f aca="true" t="shared" si="8" ref="M57:M95">IF(K57=I57,"",K57)</f>
      </c>
      <c r="N57" s="112">
        <f aca="true" t="shared" si="9" ref="N57:N105">IF($D$50&lt;5,100,(IF(M57=$F57,$C57,100)))</f>
        <v>100</v>
      </c>
    </row>
    <row r="58" spans="1:14" ht="15" customHeight="1">
      <c r="A58" s="22">
        <v>3</v>
      </c>
      <c r="B58" s="158"/>
      <c r="C58" s="157">
        <v>3</v>
      </c>
      <c r="D58" s="155" t="str">
        <f>IF(B58&gt;0,(VLOOKUP($B58,Engagement!$B$58:$G$158,3,FALSE))," ")</f>
        <v> </v>
      </c>
      <c r="E58" s="155" t="str">
        <f>IF(B58&gt;0,(VLOOKUP($B58,Engagement!$B$58:$G$158,4,FALSE))," ")</f>
        <v> </v>
      </c>
      <c r="F58" s="155" t="str">
        <f>IF(B58&gt;0,(VLOOKUP($B58,Engagement!$B$58:$G$158,5,FALSE))," ")</f>
        <v> </v>
      </c>
      <c r="G58" s="156" t="str">
        <f>IF(B58&gt;0,(VLOOKUP($B58,Engagement!$B$58:$G$158,6,FALSE))," ")</f>
        <v> </v>
      </c>
      <c r="H58" s="152" t="str">
        <f t="shared" si="5"/>
        <v> </v>
      </c>
      <c r="I58" s="197" t="str">
        <f>IF(COUNTIF($F$56:$F58,F58)&lt;2,$F58," ")</f>
        <v> </v>
      </c>
      <c r="J58" s="197">
        <f t="shared" si="6"/>
        <v>100</v>
      </c>
      <c r="K58" s="197" t="str">
        <f>IF(COUNTIF($F$56:$F58,F58)&lt;3,$F58," ")</f>
        <v> </v>
      </c>
      <c r="L58" s="112">
        <f t="shared" si="7"/>
        <v>3</v>
      </c>
      <c r="M58" s="112">
        <f t="shared" si="8"/>
      </c>
      <c r="N58" s="112">
        <f t="shared" si="9"/>
        <v>100</v>
      </c>
    </row>
    <row r="59" spans="1:14" ht="15" customHeight="1">
      <c r="A59" s="22">
        <v>4</v>
      </c>
      <c r="B59" s="158"/>
      <c r="C59" s="157">
        <v>4</v>
      </c>
      <c r="D59" s="155" t="str">
        <f>IF(B59&gt;0,(VLOOKUP($B59,Engagement!$B$58:$G$158,3,FALSE))," ")</f>
        <v> </v>
      </c>
      <c r="E59" s="155" t="str">
        <f>IF(B59&gt;0,(VLOOKUP($B59,Engagement!$B$58:$G$158,4,FALSE))," ")</f>
        <v> </v>
      </c>
      <c r="F59" s="155" t="str">
        <f>IF(B59&gt;0,(VLOOKUP($B59,Engagement!$B$58:$G$158,5,FALSE))," ")</f>
        <v> </v>
      </c>
      <c r="G59" s="156" t="str">
        <f>IF(B59&gt;0,(VLOOKUP($B59,Engagement!$B$58:$G$158,6,FALSE))," ")</f>
        <v> </v>
      </c>
      <c r="H59" s="152" t="str">
        <f t="shared" si="5"/>
        <v> </v>
      </c>
      <c r="I59" s="197" t="str">
        <f>IF(COUNTIF($F$56:$F59,F59)&lt;2,$F59," ")</f>
        <v> </v>
      </c>
      <c r="J59" s="197">
        <f t="shared" si="6"/>
        <v>100</v>
      </c>
      <c r="K59" s="197" t="str">
        <f>IF(COUNTIF($F$56:$F59,F59)&lt;3,$F59," ")</f>
        <v> </v>
      </c>
      <c r="L59" s="112">
        <f t="shared" si="7"/>
        <v>4</v>
      </c>
      <c r="M59" s="112">
        <f t="shared" si="8"/>
      </c>
      <c r="N59" s="112">
        <f t="shared" si="9"/>
        <v>100</v>
      </c>
    </row>
    <row r="60" spans="1:14" ht="15" customHeight="1">
      <c r="A60" s="22">
        <v>5</v>
      </c>
      <c r="B60" s="158"/>
      <c r="C60" s="157">
        <v>5</v>
      </c>
      <c r="D60" s="155" t="str">
        <f>IF(B60&gt;0,(VLOOKUP($B60,Engagement!$B$58:$G$158,3,FALSE))," ")</f>
        <v> </v>
      </c>
      <c r="E60" s="155" t="str">
        <f>IF(B60&gt;0,(VLOOKUP($B60,Engagement!$B$58:$G$158,4,FALSE))," ")</f>
        <v> </v>
      </c>
      <c r="F60" s="155" t="str">
        <f>IF(B60&gt;0,(VLOOKUP($B60,Engagement!$B$58:$G$158,5,FALSE))," ")</f>
        <v> </v>
      </c>
      <c r="G60" s="156" t="str">
        <f>IF(B60&gt;0,(VLOOKUP($B60,Engagement!$B$58:$G$158,6,FALSE))," ")</f>
        <v> </v>
      </c>
      <c r="H60" s="152" t="str">
        <f t="shared" si="5"/>
        <v> </v>
      </c>
      <c r="I60" s="197" t="str">
        <f>IF(COUNTIF($F$56:$F60,F60)&lt;2,$F60," ")</f>
        <v> </v>
      </c>
      <c r="J60" s="197">
        <f t="shared" si="6"/>
        <v>100</v>
      </c>
      <c r="K60" s="197" t="str">
        <f>IF(COUNTIF($F$56:$F60,F60)&lt;3,$F60," ")</f>
        <v> </v>
      </c>
      <c r="L60" s="112">
        <f t="shared" si="7"/>
        <v>5</v>
      </c>
      <c r="M60" s="112">
        <f t="shared" si="8"/>
      </c>
      <c r="N60" s="112">
        <f t="shared" si="9"/>
        <v>100</v>
      </c>
    </row>
    <row r="61" spans="1:14" ht="15" customHeight="1">
      <c r="A61" s="22">
        <v>6</v>
      </c>
      <c r="B61" s="158"/>
      <c r="C61" s="157">
        <v>6</v>
      </c>
      <c r="D61" s="155" t="str">
        <f>IF(B61&gt;0,(VLOOKUP($B61,Engagement!$B$58:$G$158,3,FALSE))," ")</f>
        <v> </v>
      </c>
      <c r="E61" s="155" t="str">
        <f>IF(B61&gt;0,(VLOOKUP($B61,Engagement!$B$58:$G$158,4,FALSE))," ")</f>
        <v> </v>
      </c>
      <c r="F61" s="155" t="str">
        <f>IF(B61&gt;0,(VLOOKUP($B61,Engagement!$B$58:$G$158,5,FALSE))," ")</f>
        <v> </v>
      </c>
      <c r="G61" s="156" t="str">
        <f>IF(B61&gt;0,(VLOOKUP($B61,Engagement!$B$58:$G$158,6,FALSE))," ")</f>
        <v> </v>
      </c>
      <c r="H61" s="152" t="str">
        <f t="shared" si="5"/>
        <v> </v>
      </c>
      <c r="I61" s="197" t="str">
        <f>IF(COUNTIF($F$56:$F61,F61)&lt;2,$F61," ")</f>
        <v> </v>
      </c>
      <c r="J61" s="197">
        <f t="shared" si="6"/>
        <v>100</v>
      </c>
      <c r="K61" s="197" t="str">
        <f>IF(COUNTIF($F$56:$F61,F61)&lt;3,$F61," ")</f>
        <v> </v>
      </c>
      <c r="L61" s="112">
        <f t="shared" si="7"/>
        <v>6</v>
      </c>
      <c r="M61" s="112">
        <f t="shared" si="8"/>
      </c>
      <c r="N61" s="112">
        <f t="shared" si="9"/>
        <v>100</v>
      </c>
    </row>
    <row r="62" spans="1:14" ht="15" customHeight="1">
      <c r="A62" s="22">
        <v>7</v>
      </c>
      <c r="B62" s="158"/>
      <c r="C62" s="157">
        <v>7</v>
      </c>
      <c r="D62" s="155" t="str">
        <f>IF(B62&gt;0,(VLOOKUP($B62,Engagement!$B$58:$G$158,3,FALSE))," ")</f>
        <v> </v>
      </c>
      <c r="E62" s="155" t="str">
        <f>IF(B62&gt;0,(VLOOKUP($B62,Engagement!$B$58:$G$158,4,FALSE))," ")</f>
        <v> </v>
      </c>
      <c r="F62" s="155" t="str">
        <f>IF(B62&gt;0,(VLOOKUP($B62,Engagement!$B$58:$G$158,5,FALSE))," ")</f>
        <v> </v>
      </c>
      <c r="G62" s="156" t="str">
        <f>IF(B62&gt;0,(VLOOKUP($B62,Engagement!$B$58:$G$158,6,FALSE))," ")</f>
        <v> </v>
      </c>
      <c r="H62" s="152" t="str">
        <f t="shared" si="5"/>
        <v> </v>
      </c>
      <c r="I62" s="197" t="str">
        <f>IF(COUNTIF($F$56:$F62,F62)&lt;2,$F62," ")</f>
        <v> </v>
      </c>
      <c r="J62" s="197">
        <f t="shared" si="6"/>
        <v>100</v>
      </c>
      <c r="K62" s="197" t="str">
        <f>IF(COUNTIF($F$56:$F62,F62)&lt;3,$F62," ")</f>
        <v> </v>
      </c>
      <c r="L62" s="112">
        <f t="shared" si="7"/>
        <v>7</v>
      </c>
      <c r="M62" s="112">
        <f t="shared" si="8"/>
      </c>
      <c r="N62" s="112">
        <f t="shared" si="9"/>
        <v>100</v>
      </c>
    </row>
    <row r="63" spans="1:14" ht="15" customHeight="1">
      <c r="A63" s="22">
        <v>8</v>
      </c>
      <c r="B63" s="158"/>
      <c r="C63" s="157">
        <v>8</v>
      </c>
      <c r="D63" s="155" t="str">
        <f>IF(B63&gt;0,(VLOOKUP($B63,Engagement!$B$58:$G$158,3,FALSE))," ")</f>
        <v> </v>
      </c>
      <c r="E63" s="155" t="str">
        <f>IF(B63&gt;0,(VLOOKUP($B63,Engagement!$B$58:$G$158,4,FALSE))," ")</f>
        <v> </v>
      </c>
      <c r="F63" s="155" t="str">
        <f>IF(B63&gt;0,(VLOOKUP($B63,Engagement!$B$58:$G$158,5,FALSE))," ")</f>
        <v> </v>
      </c>
      <c r="G63" s="156" t="str">
        <f>IF(B63&gt;0,(VLOOKUP($B63,Engagement!$B$58:$G$158,6,FALSE))," ")</f>
        <v> </v>
      </c>
      <c r="H63" s="152" t="str">
        <f t="shared" si="5"/>
        <v> </v>
      </c>
      <c r="I63" s="197" t="str">
        <f>IF(COUNTIF($F$56:$F63,F63)&lt;2,$F63," ")</f>
        <v> </v>
      </c>
      <c r="J63" s="197">
        <f t="shared" si="6"/>
        <v>100</v>
      </c>
      <c r="K63" s="197" t="str">
        <f>IF(COUNTIF($F$56:$F63,F63)&lt;3,$F63," ")</f>
        <v> </v>
      </c>
      <c r="L63" s="112">
        <f t="shared" si="7"/>
        <v>8</v>
      </c>
      <c r="M63" s="112">
        <f t="shared" si="8"/>
      </c>
      <c r="N63" s="112">
        <f t="shared" si="9"/>
        <v>100</v>
      </c>
    </row>
    <row r="64" spans="1:14" ht="15" customHeight="1">
      <c r="A64" s="22">
        <v>9</v>
      </c>
      <c r="B64" s="158"/>
      <c r="C64" s="157">
        <v>9</v>
      </c>
      <c r="D64" s="155" t="str">
        <f>IF(B64&gt;0,(VLOOKUP($B64,Engagement!$B$58:$G$158,3,FALSE))," ")</f>
        <v> </v>
      </c>
      <c r="E64" s="155" t="str">
        <f>IF(B64&gt;0,(VLOOKUP($B64,Engagement!$B$58:$G$158,4,FALSE))," ")</f>
        <v> </v>
      </c>
      <c r="F64" s="155" t="str">
        <f>IF(B64&gt;0,(VLOOKUP($B64,Engagement!$B$58:$G$158,5,FALSE))," ")</f>
        <v> </v>
      </c>
      <c r="G64" s="156" t="str">
        <f>IF(B64&gt;0,(VLOOKUP($B64,Engagement!$B$58:$G$158,6,FALSE))," ")</f>
        <v> </v>
      </c>
      <c r="H64" s="152" t="str">
        <f t="shared" si="5"/>
        <v> </v>
      </c>
      <c r="I64" s="197" t="str">
        <f>IF(COUNTIF($F$56:$F64,F64)&lt;2,$F64," ")</f>
        <v> </v>
      </c>
      <c r="J64" s="197">
        <f t="shared" si="6"/>
        <v>100</v>
      </c>
      <c r="K64" s="197" t="str">
        <f>IF(COUNTIF($F$56:$F64,F64)&lt;3,$F64," ")</f>
        <v> </v>
      </c>
      <c r="L64" s="112">
        <f t="shared" si="7"/>
        <v>9</v>
      </c>
      <c r="M64" s="112">
        <f t="shared" si="8"/>
      </c>
      <c r="N64" s="112">
        <f t="shared" si="9"/>
        <v>100</v>
      </c>
    </row>
    <row r="65" spans="1:14" ht="15" customHeight="1">
      <c r="A65" s="22">
        <v>10</v>
      </c>
      <c r="B65" s="158"/>
      <c r="C65" s="157">
        <v>10</v>
      </c>
      <c r="D65" s="155" t="str">
        <f>IF(B65&gt;0,(VLOOKUP($B65,Engagement!$B$58:$G$158,3,FALSE))," ")</f>
        <v> </v>
      </c>
      <c r="E65" s="155" t="str">
        <f>IF(B65&gt;0,(VLOOKUP($B65,Engagement!$B$58:$G$158,4,FALSE))," ")</f>
        <v> </v>
      </c>
      <c r="F65" s="155" t="str">
        <f>IF(B65&gt;0,(VLOOKUP($B65,Engagement!$B$58:$G$158,5,FALSE))," ")</f>
        <v> </v>
      </c>
      <c r="G65" s="156" t="str">
        <f>IF(B65&gt;0,(VLOOKUP($B65,Engagement!$B$58:$G$158,6,FALSE))," ")</f>
        <v> </v>
      </c>
      <c r="H65" s="152" t="str">
        <f t="shared" si="5"/>
        <v> </v>
      </c>
      <c r="I65" s="197" t="str">
        <f>IF(COUNTIF($F$56:$F65,F65)&lt;2,$F65," ")</f>
        <v> </v>
      </c>
      <c r="J65" s="197">
        <f t="shared" si="6"/>
        <v>100</v>
      </c>
      <c r="K65" s="197" t="str">
        <f>IF(COUNTIF($F$56:$F65,F65)&lt;3,$F65," ")</f>
        <v> </v>
      </c>
      <c r="L65" s="112">
        <f t="shared" si="7"/>
        <v>10</v>
      </c>
      <c r="M65" s="112">
        <f t="shared" si="8"/>
      </c>
      <c r="N65" s="112">
        <f t="shared" si="9"/>
        <v>100</v>
      </c>
    </row>
    <row r="66" spans="1:14" ht="15" customHeight="1">
      <c r="A66" s="22">
        <v>11</v>
      </c>
      <c r="B66" s="157"/>
      <c r="C66" s="157">
        <v>11</v>
      </c>
      <c r="D66" s="155" t="str">
        <f>IF(B66&gt;0,(VLOOKUP($B66,Engagement!$B$58:$G$158,3,FALSE))," ")</f>
        <v> </v>
      </c>
      <c r="E66" s="155" t="str">
        <f>IF(B66&gt;0,(VLOOKUP($B66,Engagement!$B$58:$G$158,4,FALSE))," ")</f>
        <v> </v>
      </c>
      <c r="F66" s="155" t="str">
        <f>IF(B66&gt;0,(VLOOKUP($B66,Engagement!$B$58:$G$158,5,FALSE))," ")</f>
        <v> </v>
      </c>
      <c r="G66" s="156" t="str">
        <f>IF(B66&gt;0,(VLOOKUP($B66,Engagement!$B$58:$G$158,6,FALSE))," ")</f>
        <v> </v>
      </c>
      <c r="H66" s="152" t="str">
        <f t="shared" si="5"/>
        <v> </v>
      </c>
      <c r="I66" s="197" t="str">
        <f>IF(COUNTIF($F$56:$F66,F66)&lt;2,$F66," ")</f>
        <v> </v>
      </c>
      <c r="J66" s="197">
        <f t="shared" si="6"/>
        <v>100</v>
      </c>
      <c r="K66" s="197" t="str">
        <f>IF(COUNTIF($F$56:$F66,F66)&lt;3,$F66," ")</f>
        <v> </v>
      </c>
      <c r="L66" s="112">
        <f t="shared" si="7"/>
        <v>11</v>
      </c>
      <c r="M66" s="112">
        <f t="shared" si="8"/>
      </c>
      <c r="N66" s="112">
        <f t="shared" si="9"/>
        <v>100</v>
      </c>
    </row>
    <row r="67" spans="1:14" ht="15" customHeight="1">
      <c r="A67" s="22">
        <v>12</v>
      </c>
      <c r="B67" s="157"/>
      <c r="C67" s="157">
        <v>12</v>
      </c>
      <c r="D67" s="155" t="str">
        <f>IF(B67&gt;0,(VLOOKUP($B67,Engagement!$B$58:$G$158,3,FALSE))," ")</f>
        <v> </v>
      </c>
      <c r="E67" s="155" t="str">
        <f>IF(B67&gt;0,(VLOOKUP($B67,Engagement!$B$58:$G$158,4,FALSE))," ")</f>
        <v> </v>
      </c>
      <c r="F67" s="155" t="str">
        <f>IF(B67&gt;0,(VLOOKUP($B67,Engagement!$B$58:$G$158,5,FALSE))," ")</f>
        <v> </v>
      </c>
      <c r="G67" s="156" t="str">
        <f>IF(B67&gt;0,(VLOOKUP($B67,Engagement!$B$58:$G$158,6,FALSE))," ")</f>
        <v> </v>
      </c>
      <c r="H67" s="152" t="str">
        <f t="shared" si="5"/>
        <v> </v>
      </c>
      <c r="I67" s="197" t="str">
        <f>IF(COUNTIF($F$56:$F67,F67)&lt;2,$F67," ")</f>
        <v> </v>
      </c>
      <c r="J67" s="197">
        <f t="shared" si="6"/>
        <v>100</v>
      </c>
      <c r="K67" s="197" t="str">
        <f>IF(COUNTIF($F$56:$F67,F67)&lt;3,$F67," ")</f>
        <v> </v>
      </c>
      <c r="L67" s="112">
        <f t="shared" si="7"/>
        <v>12</v>
      </c>
      <c r="M67" s="112">
        <f t="shared" si="8"/>
      </c>
      <c r="N67" s="112">
        <f t="shared" si="9"/>
        <v>100</v>
      </c>
    </row>
    <row r="68" spans="1:14" ht="15" customHeight="1">
      <c r="A68" s="22">
        <v>13</v>
      </c>
      <c r="B68" s="157"/>
      <c r="C68" s="157">
        <v>13</v>
      </c>
      <c r="D68" s="155" t="str">
        <f>IF(B68&gt;0,(VLOOKUP($B68,Engagement!$B$58:$G$158,3,FALSE))," ")</f>
        <v> </v>
      </c>
      <c r="E68" s="155" t="str">
        <f>IF(B68&gt;0,(VLOOKUP($B68,Engagement!$B$58:$G$158,4,FALSE))," ")</f>
        <v> </v>
      </c>
      <c r="F68" s="155" t="str">
        <f>IF(B68&gt;0,(VLOOKUP($B68,Engagement!$B$58:$G$158,5,FALSE))," ")</f>
        <v> </v>
      </c>
      <c r="G68" s="156" t="str">
        <f>IF(B68&gt;0,(VLOOKUP($B68,Engagement!$B$58:$G$158,6,FALSE))," ")</f>
        <v> </v>
      </c>
      <c r="H68" s="152" t="str">
        <f t="shared" si="5"/>
        <v> </v>
      </c>
      <c r="I68" s="197" t="str">
        <f>IF(COUNTIF($F$56:$F68,F68)&lt;2,$F68," ")</f>
        <v> </v>
      </c>
      <c r="J68" s="197">
        <f t="shared" si="6"/>
        <v>100</v>
      </c>
      <c r="K68" s="197" t="str">
        <f>IF(COUNTIF($F$56:$F68,F68)&lt;3,$F68," ")</f>
        <v> </v>
      </c>
      <c r="L68" s="112">
        <f t="shared" si="7"/>
        <v>13</v>
      </c>
      <c r="M68" s="112">
        <f t="shared" si="8"/>
      </c>
      <c r="N68" s="112">
        <f t="shared" si="9"/>
        <v>100</v>
      </c>
    </row>
    <row r="69" spans="1:14" ht="15" customHeight="1">
      <c r="A69" s="22">
        <v>14</v>
      </c>
      <c r="B69" s="153"/>
      <c r="C69" s="157">
        <v>14</v>
      </c>
      <c r="D69" s="155" t="str">
        <f>IF(B69&gt;0,(VLOOKUP($B69,Engagement!$B$58:$G$158,3,FALSE))," ")</f>
        <v> </v>
      </c>
      <c r="E69" s="155" t="str">
        <f>IF(B69&gt;0,(VLOOKUP($B69,Engagement!$B$58:$G$158,4,FALSE))," ")</f>
        <v> </v>
      </c>
      <c r="F69" s="155" t="str">
        <f>IF(B69&gt;0,(VLOOKUP($B69,Engagement!$B$58:$G$158,5,FALSE))," ")</f>
        <v> </v>
      </c>
      <c r="G69" s="156" t="str">
        <f>IF(B69&gt;0,(VLOOKUP($B69,Engagement!$B$58:$G$158,6,FALSE))," ")</f>
        <v> </v>
      </c>
      <c r="H69" s="152" t="str">
        <f t="shared" si="5"/>
        <v> </v>
      </c>
      <c r="I69" s="197" t="str">
        <f>IF(COUNTIF($F$56:$F69,F69)&lt;2,$F69," ")</f>
        <v> </v>
      </c>
      <c r="J69" s="197">
        <f t="shared" si="6"/>
        <v>100</v>
      </c>
      <c r="K69" s="197" t="str">
        <f>IF(COUNTIF($F$56:$F69,F69)&lt;3,$F69," ")</f>
        <v> </v>
      </c>
      <c r="L69" s="112">
        <f t="shared" si="7"/>
        <v>14</v>
      </c>
      <c r="M69" s="112">
        <f t="shared" si="8"/>
      </c>
      <c r="N69" s="112">
        <f t="shared" si="9"/>
        <v>100</v>
      </c>
    </row>
    <row r="70" spans="1:14" ht="15" customHeight="1">
      <c r="A70" s="22">
        <v>15</v>
      </c>
      <c r="B70" s="153"/>
      <c r="C70" s="157">
        <v>15</v>
      </c>
      <c r="D70" s="155" t="str">
        <f>IF(B70&gt;0,(VLOOKUP($B70,Engagement!$B$58:$G$158,3,FALSE))," ")</f>
        <v> </v>
      </c>
      <c r="E70" s="155" t="str">
        <f>IF(B70&gt;0,(VLOOKUP($B70,Engagement!$B$58:$G$158,4,FALSE))," ")</f>
        <v> </v>
      </c>
      <c r="F70" s="155" t="str">
        <f>IF(B70&gt;0,(VLOOKUP($B70,Engagement!$B$58:$G$158,5,FALSE))," ")</f>
        <v> </v>
      </c>
      <c r="G70" s="156" t="str">
        <f>IF(B70&gt;0,(VLOOKUP($B70,Engagement!$B$58:$G$158,6,FALSE))," ")</f>
        <v> </v>
      </c>
      <c r="H70" s="152" t="str">
        <f t="shared" si="5"/>
        <v> </v>
      </c>
      <c r="I70" s="197" t="str">
        <f>IF(COUNTIF($F$56:$F70,F70)&lt;2,$F70," ")</f>
        <v> </v>
      </c>
      <c r="J70" s="197">
        <f t="shared" si="6"/>
        <v>100</v>
      </c>
      <c r="K70" s="197" t="str">
        <f>IF(COUNTIF($F$56:$F70,F70)&lt;3,$F70," ")</f>
        <v> </v>
      </c>
      <c r="L70" s="112">
        <f t="shared" si="7"/>
        <v>15</v>
      </c>
      <c r="M70" s="112">
        <f t="shared" si="8"/>
      </c>
      <c r="N70" s="112">
        <f t="shared" si="9"/>
        <v>100</v>
      </c>
    </row>
    <row r="71" spans="1:14" ht="15" customHeight="1">
      <c r="A71" s="22">
        <v>16</v>
      </c>
      <c r="B71" s="153"/>
      <c r="C71" s="157">
        <v>16</v>
      </c>
      <c r="D71" s="155" t="str">
        <f>IF(B71&gt;0,(VLOOKUP($B71,Engagement!$B$58:$G$158,3,FALSE))," ")</f>
        <v> </v>
      </c>
      <c r="E71" s="155" t="str">
        <f>IF(B71&gt;0,(VLOOKUP($B71,Engagement!$B$58:$G$158,4,FALSE))," ")</f>
        <v> </v>
      </c>
      <c r="F71" s="155" t="str">
        <f>IF(B71&gt;0,(VLOOKUP($B71,Engagement!$B$58:$G$158,5,FALSE))," ")</f>
        <v> </v>
      </c>
      <c r="G71" s="156" t="str">
        <f>IF(B71&gt;0,(VLOOKUP($B71,Engagement!$B$58:$G$158,6,FALSE))," ")</f>
        <v> </v>
      </c>
      <c r="H71" s="152" t="str">
        <f t="shared" si="5"/>
        <v> </v>
      </c>
      <c r="I71" s="197" t="str">
        <f>IF(COUNTIF($F$56:$F71,F71)&lt;2,$F71," ")</f>
        <v> </v>
      </c>
      <c r="J71" s="197">
        <f t="shared" si="6"/>
        <v>100</v>
      </c>
      <c r="K71" s="197" t="str">
        <f>IF(COUNTIF($F$56:$F71,F71)&lt;3,$F71," ")</f>
        <v> </v>
      </c>
      <c r="L71" s="112">
        <f t="shared" si="7"/>
        <v>16</v>
      </c>
      <c r="M71" s="112">
        <f t="shared" si="8"/>
      </c>
      <c r="N71" s="112">
        <f t="shared" si="9"/>
        <v>100</v>
      </c>
    </row>
    <row r="72" spans="1:14" ht="15" customHeight="1">
      <c r="A72" s="22">
        <v>17</v>
      </c>
      <c r="B72" s="158"/>
      <c r="C72" s="157">
        <v>17</v>
      </c>
      <c r="D72" s="155" t="str">
        <f>IF(B72&gt;0,(VLOOKUP($B72,Engagement!$B$58:$G$158,3,FALSE))," ")</f>
        <v> </v>
      </c>
      <c r="E72" s="155" t="str">
        <f>IF(B72&gt;0,(VLOOKUP($B72,Engagement!$B$58:$G$158,4,FALSE))," ")</f>
        <v> </v>
      </c>
      <c r="F72" s="155" t="str">
        <f>IF(B72&gt;0,(VLOOKUP($B72,Engagement!$B$58:$G$158,5,FALSE))," ")</f>
        <v> </v>
      </c>
      <c r="G72" s="156" t="str">
        <f>IF(B72&gt;0,(VLOOKUP($B72,Engagement!$B$58:$G$158,6,FALSE))," ")</f>
        <v> </v>
      </c>
      <c r="H72" s="152" t="str">
        <f t="shared" si="5"/>
        <v> </v>
      </c>
      <c r="I72" s="197" t="str">
        <f>IF(COUNTIF($F$56:$F72,F72)&lt;2,$F72," ")</f>
        <v> </v>
      </c>
      <c r="J72" s="197">
        <f t="shared" si="6"/>
        <v>100</v>
      </c>
      <c r="K72" s="197" t="str">
        <f>IF(COUNTIF($F$56:$F72,F72)&lt;3,$F72," ")</f>
        <v> </v>
      </c>
      <c r="L72" s="112">
        <f t="shared" si="7"/>
        <v>17</v>
      </c>
      <c r="M72" s="112">
        <f t="shared" si="8"/>
      </c>
      <c r="N72" s="112">
        <f t="shared" si="9"/>
        <v>100</v>
      </c>
    </row>
    <row r="73" spans="1:14" ht="15" customHeight="1">
      <c r="A73" s="22">
        <v>18</v>
      </c>
      <c r="B73" s="158"/>
      <c r="C73" s="157">
        <v>18</v>
      </c>
      <c r="D73" s="155" t="str">
        <f>IF(B73&gt;0,(VLOOKUP($B73,Engagement!$B$58:$G$158,3,FALSE))," ")</f>
        <v> </v>
      </c>
      <c r="E73" s="155" t="str">
        <f>IF(B73&gt;0,(VLOOKUP($B73,Engagement!$B$58:$G$158,4,FALSE))," ")</f>
        <v> </v>
      </c>
      <c r="F73" s="155" t="str">
        <f>IF(B73&gt;0,(VLOOKUP($B73,Engagement!$B$58:$G$158,5,FALSE))," ")</f>
        <v> </v>
      </c>
      <c r="G73" s="156" t="str">
        <f>IF(B73&gt;0,(VLOOKUP($B73,Engagement!$B$58:$G$158,6,FALSE))," ")</f>
        <v> </v>
      </c>
      <c r="H73" s="152" t="str">
        <f t="shared" si="5"/>
        <v> </v>
      </c>
      <c r="I73" s="197" t="str">
        <f>IF(COUNTIF($F$56:$F73,F73)&lt;2,$F73," ")</f>
        <v> </v>
      </c>
      <c r="J73" s="197">
        <f t="shared" si="6"/>
        <v>100</v>
      </c>
      <c r="K73" s="197" t="str">
        <f>IF(COUNTIF($F$56:$F73,F73)&lt;3,$F73," ")</f>
        <v> </v>
      </c>
      <c r="L73" s="112">
        <f t="shared" si="7"/>
        <v>18</v>
      </c>
      <c r="M73" s="112">
        <f t="shared" si="8"/>
      </c>
      <c r="N73" s="112">
        <f t="shared" si="9"/>
        <v>100</v>
      </c>
    </row>
    <row r="74" spans="1:14" ht="15" customHeight="1">
      <c r="A74" s="22">
        <v>19</v>
      </c>
      <c r="B74" s="158"/>
      <c r="C74" s="157">
        <v>19</v>
      </c>
      <c r="D74" s="155" t="str">
        <f>IF(B74&gt;0,(VLOOKUP($B74,Engagement!$B$58:$G$158,3,FALSE))," ")</f>
        <v> </v>
      </c>
      <c r="E74" s="155" t="str">
        <f>IF(B74&gt;0,(VLOOKUP($B74,Engagement!$B$58:$G$158,4,FALSE))," ")</f>
        <v> </v>
      </c>
      <c r="F74" s="155" t="str">
        <f>IF(B74&gt;0,(VLOOKUP($B74,Engagement!$B$58:$G$158,5,FALSE))," ")</f>
        <v> </v>
      </c>
      <c r="G74" s="156" t="str">
        <f>IF(B74&gt;0,(VLOOKUP($B74,Engagement!$B$58:$G$158,6,FALSE))," ")</f>
        <v> </v>
      </c>
      <c r="H74" s="152" t="str">
        <f t="shared" si="5"/>
        <v> </v>
      </c>
      <c r="I74" s="197" t="str">
        <f>IF(COUNTIF($F$56:$F74,F74)&lt;2,$F74," ")</f>
        <v> </v>
      </c>
      <c r="J74" s="197">
        <f t="shared" si="6"/>
        <v>100</v>
      </c>
      <c r="K74" s="197" t="str">
        <f>IF(COUNTIF($F$56:$F74,F74)&lt;3,$F74," ")</f>
        <v> </v>
      </c>
      <c r="L74" s="112">
        <f t="shared" si="7"/>
        <v>19</v>
      </c>
      <c r="M74" s="112">
        <f t="shared" si="8"/>
      </c>
      <c r="N74" s="112">
        <f t="shared" si="9"/>
        <v>100</v>
      </c>
    </row>
    <row r="75" spans="1:14" ht="15" customHeight="1">
      <c r="A75" s="22">
        <v>20</v>
      </c>
      <c r="B75" s="158"/>
      <c r="C75" s="157">
        <v>20</v>
      </c>
      <c r="D75" s="155" t="str">
        <f>IF(B75&gt;0,(VLOOKUP($B75,Engagement!$B$58:$G$158,3,FALSE))," ")</f>
        <v> </v>
      </c>
      <c r="E75" s="155" t="str">
        <f>IF(B75&gt;0,(VLOOKUP($B75,Engagement!$B$58:$G$158,4,FALSE))," ")</f>
        <v> </v>
      </c>
      <c r="F75" s="155" t="str">
        <f>IF(B75&gt;0,(VLOOKUP($B75,Engagement!$B$58:$G$158,5,FALSE))," ")</f>
        <v> </v>
      </c>
      <c r="G75" s="156" t="str">
        <f>IF(B75&gt;0,(VLOOKUP($B75,Engagement!$B$58:$G$158,6,FALSE))," ")</f>
        <v> </v>
      </c>
      <c r="H75" s="152" t="str">
        <f t="shared" si="5"/>
        <v> </v>
      </c>
      <c r="I75" s="197" t="str">
        <f>IF(COUNTIF($F$56:$F75,F75)&lt;2,$F75," ")</f>
        <v> </v>
      </c>
      <c r="J75" s="197">
        <f t="shared" si="6"/>
        <v>100</v>
      </c>
      <c r="K75" s="197" t="str">
        <f>IF(COUNTIF($F$56:$F75,F75)&lt;3,$F75," ")</f>
        <v> </v>
      </c>
      <c r="L75" s="112">
        <f t="shared" si="7"/>
        <v>20</v>
      </c>
      <c r="M75" s="112">
        <f t="shared" si="8"/>
      </c>
      <c r="N75" s="112">
        <f t="shared" si="9"/>
        <v>100</v>
      </c>
    </row>
    <row r="76" spans="1:14" ht="15" customHeight="1">
      <c r="A76" s="22">
        <v>21</v>
      </c>
      <c r="B76" s="158"/>
      <c r="C76" s="157">
        <v>21</v>
      </c>
      <c r="D76" s="155" t="str">
        <f>IF(B76&gt;0,(VLOOKUP($B76,Engagement!$B$58:$G$158,3,FALSE))," ")</f>
        <v> </v>
      </c>
      <c r="E76" s="155" t="str">
        <f>IF(B76&gt;0,(VLOOKUP($B76,Engagement!$B$58:$G$158,4,FALSE))," ")</f>
        <v> </v>
      </c>
      <c r="F76" s="155" t="str">
        <f>IF(B76&gt;0,(VLOOKUP($B76,Engagement!$B$58:$G$158,5,FALSE))," ")</f>
        <v> </v>
      </c>
      <c r="G76" s="156" t="str">
        <f>IF(B76&gt;0,(VLOOKUP($B76,Engagement!$B$58:$G$158,6,FALSE))," ")</f>
        <v> </v>
      </c>
      <c r="H76" s="152" t="str">
        <f t="shared" si="5"/>
        <v> </v>
      </c>
      <c r="I76" s="197" t="str">
        <f>IF(COUNTIF($F$56:$F76,F76)&lt;2,$F76," ")</f>
        <v> </v>
      </c>
      <c r="J76" s="197">
        <f t="shared" si="6"/>
        <v>100</v>
      </c>
      <c r="K76" s="197" t="str">
        <f>IF(COUNTIF($F$56:$F76,F76)&lt;3,$F76," ")</f>
        <v> </v>
      </c>
      <c r="L76" s="112">
        <f t="shared" si="7"/>
        <v>21</v>
      </c>
      <c r="M76" s="112">
        <f t="shared" si="8"/>
      </c>
      <c r="N76" s="112">
        <f t="shared" si="9"/>
        <v>100</v>
      </c>
    </row>
    <row r="77" spans="1:14" ht="15" customHeight="1">
      <c r="A77" s="22">
        <v>22</v>
      </c>
      <c r="B77" s="158"/>
      <c r="C77" s="157">
        <v>22</v>
      </c>
      <c r="D77" s="155" t="str">
        <f>IF(B77&gt;0,(VLOOKUP($B77,Engagement!$B$58:$G$158,3,FALSE))," ")</f>
        <v> </v>
      </c>
      <c r="E77" s="155" t="str">
        <f>IF(B77&gt;0,(VLOOKUP($B77,Engagement!$B$58:$G$158,4,FALSE))," ")</f>
        <v> </v>
      </c>
      <c r="F77" s="155" t="str">
        <f>IF(B77&gt;0,(VLOOKUP($B77,Engagement!$B$58:$G$158,5,FALSE))," ")</f>
        <v> </v>
      </c>
      <c r="G77" s="156" t="str">
        <f>IF(B77&gt;0,(VLOOKUP($B77,Engagement!$B$58:$G$158,6,FALSE))," ")</f>
        <v> </v>
      </c>
      <c r="H77" s="152" t="str">
        <f t="shared" si="5"/>
        <v> </v>
      </c>
      <c r="I77" s="197" t="str">
        <f>IF(COUNTIF($F$56:$F77,F77)&lt;2,$F77," ")</f>
        <v> </v>
      </c>
      <c r="J77" s="197">
        <f t="shared" si="6"/>
        <v>100</v>
      </c>
      <c r="K77" s="197" t="str">
        <f>IF(COUNTIF($F$56:$F77,F77)&lt;3,$F77," ")</f>
        <v> </v>
      </c>
      <c r="L77" s="112">
        <f t="shared" si="7"/>
        <v>22</v>
      </c>
      <c r="M77" s="112">
        <f t="shared" si="8"/>
      </c>
      <c r="N77" s="112">
        <f t="shared" si="9"/>
        <v>100</v>
      </c>
    </row>
    <row r="78" spans="1:14" ht="15" customHeight="1">
      <c r="A78" s="22">
        <v>23</v>
      </c>
      <c r="B78" s="158"/>
      <c r="C78" s="157">
        <v>23</v>
      </c>
      <c r="D78" s="155" t="str">
        <f>IF(B78&gt;0,(VLOOKUP($B78,Engagement!$B$58:$G$158,3,FALSE))," ")</f>
        <v> </v>
      </c>
      <c r="E78" s="155" t="str">
        <f>IF(B78&gt;0,(VLOOKUP($B78,Engagement!$B$58:$G$158,4,FALSE))," ")</f>
        <v> </v>
      </c>
      <c r="F78" s="155" t="str">
        <f>IF(B78&gt;0,(VLOOKUP($B78,Engagement!$B$58:$G$158,5,FALSE))," ")</f>
        <v> </v>
      </c>
      <c r="G78" s="156" t="str">
        <f>IF(B78&gt;0,(VLOOKUP($B78,Engagement!$B$58:$G$158,6,FALSE))," ")</f>
        <v> </v>
      </c>
      <c r="H78" s="152" t="str">
        <f t="shared" si="5"/>
        <v> </v>
      </c>
      <c r="I78" s="197" t="str">
        <f>IF(COUNTIF($F$56:$F78,F78)&lt;2,$F78," ")</f>
        <v> </v>
      </c>
      <c r="J78" s="197">
        <f t="shared" si="6"/>
        <v>100</v>
      </c>
      <c r="K78" s="197" t="str">
        <f>IF(COUNTIF($F$56:$F78,F78)&lt;3,$F78," ")</f>
        <v> </v>
      </c>
      <c r="L78" s="112">
        <f t="shared" si="7"/>
        <v>23</v>
      </c>
      <c r="M78" s="112">
        <f t="shared" si="8"/>
      </c>
      <c r="N78" s="112">
        <f t="shared" si="9"/>
        <v>100</v>
      </c>
    </row>
    <row r="79" spans="1:14" ht="15" customHeight="1">
      <c r="A79" s="22">
        <v>24</v>
      </c>
      <c r="B79" s="158"/>
      <c r="C79" s="157">
        <v>24</v>
      </c>
      <c r="D79" s="155" t="str">
        <f>IF(B79&gt;0,(VLOOKUP($B79,Engagement!$B$58:$G$158,3,FALSE))," ")</f>
        <v> </v>
      </c>
      <c r="E79" s="155" t="str">
        <f>IF(B79&gt;0,(VLOOKUP($B79,Engagement!$B$58:$G$158,4,FALSE))," ")</f>
        <v> </v>
      </c>
      <c r="F79" s="155" t="str">
        <f>IF(B79&gt;0,(VLOOKUP($B79,Engagement!$B$58:$G$158,5,FALSE))," ")</f>
        <v> </v>
      </c>
      <c r="G79" s="156" t="str">
        <f>IF(B79&gt;0,(VLOOKUP($B79,Engagement!$B$58:$G$158,6,FALSE))," ")</f>
        <v> </v>
      </c>
      <c r="H79" s="152" t="str">
        <f t="shared" si="5"/>
        <v> </v>
      </c>
      <c r="I79" s="197" t="str">
        <f>IF(COUNTIF($F$56:$F79,F79)&lt;2,$F79," ")</f>
        <v> </v>
      </c>
      <c r="J79" s="197">
        <f t="shared" si="6"/>
        <v>100</v>
      </c>
      <c r="K79" s="197" t="str">
        <f>IF(COUNTIF($F$56:$F79,F79)&lt;3,$F79," ")</f>
        <v> </v>
      </c>
      <c r="L79" s="112">
        <f t="shared" si="7"/>
        <v>24</v>
      </c>
      <c r="M79" s="112">
        <f t="shared" si="8"/>
      </c>
      <c r="N79" s="112">
        <f t="shared" si="9"/>
        <v>100</v>
      </c>
    </row>
    <row r="80" spans="1:14" ht="15" customHeight="1">
      <c r="A80" s="22">
        <v>25</v>
      </c>
      <c r="B80" s="158"/>
      <c r="C80" s="157">
        <v>25</v>
      </c>
      <c r="D80" s="155" t="str">
        <f>IF(B80&gt;0,(VLOOKUP($B80,Engagement!$B$58:$G$158,3,FALSE))," ")</f>
        <v> </v>
      </c>
      <c r="E80" s="155" t="str">
        <f>IF(B80&gt;0,(VLOOKUP($B80,Engagement!$B$58:$G$158,4,FALSE))," ")</f>
        <v> </v>
      </c>
      <c r="F80" s="155" t="str">
        <f>IF(B80&gt;0,(VLOOKUP($B80,Engagement!$B$58:$G$158,5,FALSE))," ")</f>
        <v> </v>
      </c>
      <c r="G80" s="156" t="str">
        <f>IF(B80&gt;0,(VLOOKUP($B80,Engagement!$B$58:$G$158,6,FALSE))," ")</f>
        <v> </v>
      </c>
      <c r="H80" s="152" t="str">
        <f t="shared" si="5"/>
        <v> </v>
      </c>
      <c r="I80" s="197" t="str">
        <f>IF(COUNTIF($F$56:$F80,F80)&lt;2,$F80," ")</f>
        <v> </v>
      </c>
      <c r="J80" s="197">
        <f t="shared" si="6"/>
        <v>100</v>
      </c>
      <c r="K80" s="197" t="str">
        <f>IF(COUNTIF($F$56:$F80,F80)&lt;3,$F80," ")</f>
        <v> </v>
      </c>
      <c r="L80" s="112">
        <f t="shared" si="7"/>
        <v>25</v>
      </c>
      <c r="M80" s="112">
        <f t="shared" si="8"/>
      </c>
      <c r="N80" s="112">
        <f t="shared" si="9"/>
        <v>100</v>
      </c>
    </row>
    <row r="81" spans="1:14" ht="15" customHeight="1">
      <c r="A81" s="22">
        <v>26</v>
      </c>
      <c r="B81" s="158"/>
      <c r="C81" s="157">
        <v>26</v>
      </c>
      <c r="D81" s="155" t="str">
        <f>IF(B81&gt;0,(VLOOKUP($B81,Engagement!$B$58:$G$158,3,FALSE))," ")</f>
        <v> </v>
      </c>
      <c r="E81" s="155" t="str">
        <f>IF(B81&gt;0,(VLOOKUP($B81,Engagement!$B$58:$G$158,4,FALSE))," ")</f>
        <v> </v>
      </c>
      <c r="F81" s="155" t="str">
        <f>IF(B81&gt;0,(VLOOKUP($B81,Engagement!$B$58:$G$158,5,FALSE))," ")</f>
        <v> </v>
      </c>
      <c r="G81" s="156" t="str">
        <f>IF(B81&gt;0,(VLOOKUP($B81,Engagement!$B$58:$G$158,6,FALSE))," ")</f>
        <v> </v>
      </c>
      <c r="H81" s="152" t="str">
        <f t="shared" si="5"/>
        <v> </v>
      </c>
      <c r="I81" s="197" t="str">
        <f>IF(COUNTIF($F$56:$F81,F81)&lt;2,$F81," ")</f>
        <v> </v>
      </c>
      <c r="J81" s="197">
        <f t="shared" si="6"/>
        <v>100</v>
      </c>
      <c r="K81" s="197" t="str">
        <f>IF(COUNTIF($F$56:$F81,F81)&lt;3,$F81," ")</f>
        <v> </v>
      </c>
      <c r="L81" s="112">
        <f t="shared" si="7"/>
        <v>26</v>
      </c>
      <c r="M81" s="112">
        <f t="shared" si="8"/>
      </c>
      <c r="N81" s="112">
        <f t="shared" si="9"/>
        <v>100</v>
      </c>
    </row>
    <row r="82" spans="1:14" ht="15" customHeight="1">
      <c r="A82" s="22">
        <v>27</v>
      </c>
      <c r="B82" s="158"/>
      <c r="C82" s="157">
        <v>27</v>
      </c>
      <c r="D82" s="155" t="str">
        <f>IF(B82&gt;0,(VLOOKUP($B82,Engagement!$B$58:$G$158,3,FALSE))," ")</f>
        <v> </v>
      </c>
      <c r="E82" s="155" t="str">
        <f>IF(B82&gt;0,(VLOOKUP($B82,Engagement!$B$58:$G$158,4,FALSE))," ")</f>
        <v> </v>
      </c>
      <c r="F82" s="155" t="str">
        <f>IF(B82&gt;0,(VLOOKUP($B82,Engagement!$B$58:$G$158,5,FALSE))," ")</f>
        <v> </v>
      </c>
      <c r="G82" s="156" t="str">
        <f>IF(B82&gt;0,(VLOOKUP($B82,Engagement!$B$58:$G$158,6,FALSE))," ")</f>
        <v> </v>
      </c>
      <c r="H82" s="152" t="str">
        <f t="shared" si="5"/>
        <v> </v>
      </c>
      <c r="I82" s="197" t="str">
        <f>IF(COUNTIF($F$56:$F82,F82)&lt;2,$F82," ")</f>
        <v> </v>
      </c>
      <c r="J82" s="197">
        <f t="shared" si="6"/>
        <v>100</v>
      </c>
      <c r="K82" s="197" t="str">
        <f>IF(COUNTIF($F$56:$F82,F82)&lt;3,$F82," ")</f>
        <v> </v>
      </c>
      <c r="L82" s="112">
        <f t="shared" si="7"/>
        <v>27</v>
      </c>
      <c r="M82" s="112">
        <f t="shared" si="8"/>
      </c>
      <c r="N82" s="112">
        <f t="shared" si="9"/>
        <v>100</v>
      </c>
    </row>
    <row r="83" spans="1:14" ht="15" customHeight="1">
      <c r="A83" s="22">
        <v>28</v>
      </c>
      <c r="B83" s="158"/>
      <c r="C83" s="157">
        <v>28</v>
      </c>
      <c r="D83" s="155" t="str">
        <f>IF(B83&gt;0,(VLOOKUP($B83,Engagement!$B$58:$G$158,3,FALSE))," ")</f>
        <v> </v>
      </c>
      <c r="E83" s="155" t="str">
        <f>IF(B83&gt;0,(VLOOKUP($B83,Engagement!$B$58:$G$158,4,FALSE))," ")</f>
        <v> </v>
      </c>
      <c r="F83" s="155" t="str">
        <f>IF(B83&gt;0,(VLOOKUP($B83,Engagement!$B$58:$G$158,5,FALSE))," ")</f>
        <v> </v>
      </c>
      <c r="G83" s="156" t="str">
        <f>IF(B83&gt;0,(VLOOKUP($B83,Engagement!$B$58:$G$158,6,FALSE))," ")</f>
        <v> </v>
      </c>
      <c r="H83" s="152" t="str">
        <f t="shared" si="5"/>
        <v> </v>
      </c>
      <c r="I83" s="197" t="str">
        <f>IF(COUNTIF($F$56:$F83,F83)&lt;2,$F83," ")</f>
        <v> </v>
      </c>
      <c r="J83" s="197">
        <f t="shared" si="6"/>
        <v>100</v>
      </c>
      <c r="K83" s="197" t="str">
        <f>IF(COUNTIF($F$56:$F83,F83)&lt;3,$F83," ")</f>
        <v> </v>
      </c>
      <c r="L83" s="112">
        <f t="shared" si="7"/>
        <v>28</v>
      </c>
      <c r="M83" s="112">
        <f t="shared" si="8"/>
      </c>
      <c r="N83" s="112">
        <f t="shared" si="9"/>
        <v>100</v>
      </c>
    </row>
    <row r="84" spans="1:14" ht="15" customHeight="1">
      <c r="A84" s="22">
        <v>29</v>
      </c>
      <c r="B84" s="158"/>
      <c r="C84" s="157">
        <v>29</v>
      </c>
      <c r="D84" s="155" t="str">
        <f>IF(B84&gt;0,(VLOOKUP($B84,Engagement!$B$58:$G$158,3,FALSE))," ")</f>
        <v> </v>
      </c>
      <c r="E84" s="155" t="str">
        <f>IF(B84&gt;0,(VLOOKUP($B84,Engagement!$B$58:$G$158,4,FALSE))," ")</f>
        <v> </v>
      </c>
      <c r="F84" s="155" t="str">
        <f>IF(B84&gt;0,(VLOOKUP($B84,Engagement!$B$58:$G$158,5,FALSE))," ")</f>
        <v> </v>
      </c>
      <c r="G84" s="156" t="str">
        <f>IF(B84&gt;0,(VLOOKUP($B84,Engagement!$B$58:$G$158,6,FALSE))," ")</f>
        <v> </v>
      </c>
      <c r="H84" s="152" t="str">
        <f t="shared" si="5"/>
        <v> </v>
      </c>
      <c r="I84" s="197" t="str">
        <f>IF(COUNTIF($F$56:$F84,F84)&lt;2,$F84," ")</f>
        <v> </v>
      </c>
      <c r="J84" s="197">
        <f t="shared" si="6"/>
        <v>100</v>
      </c>
      <c r="K84" s="197" t="str">
        <f>IF(COUNTIF($F$56:$F84,F84)&lt;3,$F84," ")</f>
        <v> </v>
      </c>
      <c r="L84" s="112">
        <f t="shared" si="7"/>
        <v>29</v>
      </c>
      <c r="M84" s="112">
        <f t="shared" si="8"/>
      </c>
      <c r="N84" s="112">
        <f t="shared" si="9"/>
        <v>100</v>
      </c>
    </row>
    <row r="85" spans="1:14" ht="15" customHeight="1">
      <c r="A85" s="22">
        <v>30</v>
      </c>
      <c r="B85" s="158"/>
      <c r="C85" s="157">
        <v>30</v>
      </c>
      <c r="D85" s="155" t="str">
        <f>IF(B85&gt;0,(VLOOKUP($B85,Engagement!$B$58:$G$158,3,FALSE))," ")</f>
        <v> </v>
      </c>
      <c r="E85" s="155" t="str">
        <f>IF(B85&gt;0,(VLOOKUP($B85,Engagement!$B$58:$G$158,4,FALSE))," ")</f>
        <v> </v>
      </c>
      <c r="F85" s="155" t="str">
        <f>IF(B85&gt;0,(VLOOKUP($B85,Engagement!$B$58:$G$158,5,FALSE))," ")</f>
        <v> </v>
      </c>
      <c r="G85" s="156" t="str">
        <f>IF(B85&gt;0,(VLOOKUP($B85,Engagement!$B$58:$G$158,6,FALSE))," ")</f>
        <v> </v>
      </c>
      <c r="H85" s="152" t="str">
        <f t="shared" si="5"/>
        <v> </v>
      </c>
      <c r="I85" s="197" t="str">
        <f>IF(COUNTIF($F$56:$F85,F85)&lt;2,$F85," ")</f>
        <v> </v>
      </c>
      <c r="J85" s="197">
        <f t="shared" si="6"/>
        <v>100</v>
      </c>
      <c r="K85" s="197" t="str">
        <f>IF(COUNTIF($F$56:$F85,F85)&lt;3,$F85," ")</f>
        <v> </v>
      </c>
      <c r="L85" s="112">
        <f t="shared" si="7"/>
        <v>30</v>
      </c>
      <c r="M85" s="112">
        <f t="shared" si="8"/>
      </c>
      <c r="N85" s="112">
        <f t="shared" si="9"/>
        <v>100</v>
      </c>
    </row>
    <row r="86" spans="1:14" ht="15" customHeight="1">
      <c r="A86" s="22">
        <v>31</v>
      </c>
      <c r="B86" s="158"/>
      <c r="C86" s="157">
        <v>31</v>
      </c>
      <c r="D86" s="155" t="str">
        <f>IF(B86&gt;0,(VLOOKUP($B86,Engagement!$B$58:$G$158,3,FALSE))," ")</f>
        <v> </v>
      </c>
      <c r="E86" s="155" t="str">
        <f>IF(B86&gt;0,(VLOOKUP($B86,Engagement!$B$58:$G$158,4,FALSE))," ")</f>
        <v> </v>
      </c>
      <c r="F86" s="155" t="str">
        <f>IF(B86&gt;0,(VLOOKUP($B86,Engagement!$B$58:$G$158,5,FALSE))," ")</f>
        <v> </v>
      </c>
      <c r="G86" s="156" t="str">
        <f>IF(B86&gt;0,(VLOOKUP($B86,Engagement!$B$58:$G$158,6,FALSE))," ")</f>
        <v> </v>
      </c>
      <c r="H86" s="152" t="str">
        <f t="shared" si="5"/>
        <v> </v>
      </c>
      <c r="I86" s="197" t="str">
        <f>IF(COUNTIF($F$56:$F86,F86)&lt;2,$F86," ")</f>
        <v> </v>
      </c>
      <c r="J86" s="197">
        <f t="shared" si="6"/>
        <v>100</v>
      </c>
      <c r="K86" s="197" t="str">
        <f>IF(COUNTIF($F$56:$F86,F86)&lt;3,$F86," ")</f>
        <v> </v>
      </c>
      <c r="L86" s="112">
        <f t="shared" si="7"/>
        <v>31</v>
      </c>
      <c r="M86" s="112">
        <f t="shared" si="8"/>
      </c>
      <c r="N86" s="112">
        <f t="shared" si="9"/>
        <v>100</v>
      </c>
    </row>
    <row r="87" spans="1:14" ht="15" customHeight="1">
      <c r="A87" s="22">
        <v>32</v>
      </c>
      <c r="B87" s="158"/>
      <c r="C87" s="157">
        <v>32</v>
      </c>
      <c r="D87" s="155" t="str">
        <f>IF(B87&gt;0,(VLOOKUP($B87,Engagement!$B$58:$G$158,3,FALSE))," ")</f>
        <v> </v>
      </c>
      <c r="E87" s="155" t="str">
        <f>IF(B87&gt;0,(VLOOKUP($B87,Engagement!$B$58:$G$158,4,FALSE))," ")</f>
        <v> </v>
      </c>
      <c r="F87" s="155" t="str">
        <f>IF(B87&gt;0,(VLOOKUP($B87,Engagement!$B$58:$G$158,5,FALSE))," ")</f>
        <v> </v>
      </c>
      <c r="G87" s="156" t="str">
        <f>IF(B87&gt;0,(VLOOKUP($B87,Engagement!$B$58:$G$158,6,FALSE))," ")</f>
        <v> </v>
      </c>
      <c r="H87" s="152" t="str">
        <f t="shared" si="5"/>
        <v> </v>
      </c>
      <c r="I87" s="197" t="str">
        <f>IF(COUNTIF($F$56:$F87,F87)&lt;2,$F87," ")</f>
        <v> </v>
      </c>
      <c r="J87" s="197">
        <f t="shared" si="6"/>
        <v>100</v>
      </c>
      <c r="K87" s="197" t="str">
        <f>IF(COUNTIF($F$56:$F87,F87)&lt;3,$F87," ")</f>
        <v> </v>
      </c>
      <c r="L87" s="112">
        <f t="shared" si="7"/>
        <v>32</v>
      </c>
      <c r="M87" s="112">
        <f t="shared" si="8"/>
      </c>
      <c r="N87" s="112">
        <f t="shared" si="9"/>
        <v>100</v>
      </c>
    </row>
    <row r="88" spans="1:14" ht="15" customHeight="1">
      <c r="A88" s="22">
        <v>33</v>
      </c>
      <c r="B88" s="158"/>
      <c r="C88" s="157">
        <v>33</v>
      </c>
      <c r="D88" s="155" t="str">
        <f>IF(B88&gt;0,(VLOOKUP($B88,Engagement!$B$58:$G$158,3,FALSE))," ")</f>
        <v> </v>
      </c>
      <c r="E88" s="155" t="str">
        <f>IF(B88&gt;0,(VLOOKUP($B88,Engagement!$B$58:$G$158,4,FALSE))," ")</f>
        <v> </v>
      </c>
      <c r="F88" s="155" t="str">
        <f>IF(B88&gt;0,(VLOOKUP($B88,Engagement!$B$58:$G$158,5,FALSE))," ")</f>
        <v> </v>
      </c>
      <c r="G88" s="156" t="str">
        <f>IF(B88&gt;0,(VLOOKUP($B88,Engagement!$B$58:$G$158,6,FALSE))," ")</f>
        <v> </v>
      </c>
      <c r="H88" s="152" t="str">
        <f t="shared" si="5"/>
        <v> </v>
      </c>
      <c r="I88" s="197" t="str">
        <f>IF(COUNTIF($F$56:$F88,F88)&lt;2,$F88," ")</f>
        <v> </v>
      </c>
      <c r="J88" s="197">
        <f t="shared" si="6"/>
        <v>100</v>
      </c>
      <c r="K88" s="197" t="str">
        <f>IF(COUNTIF($F$56:$F88,F88)&lt;3,$F88," ")</f>
        <v> </v>
      </c>
      <c r="L88" s="112">
        <f t="shared" si="7"/>
        <v>33</v>
      </c>
      <c r="M88" s="112">
        <f t="shared" si="8"/>
      </c>
      <c r="N88" s="112">
        <f t="shared" si="9"/>
        <v>100</v>
      </c>
    </row>
    <row r="89" spans="1:14" ht="15" customHeight="1">
      <c r="A89" s="22">
        <v>34</v>
      </c>
      <c r="B89" s="158"/>
      <c r="C89" s="157">
        <v>34</v>
      </c>
      <c r="D89" s="155" t="str">
        <f>IF(B89&gt;0,(VLOOKUP($B89,Engagement!$B$58:$G$158,3,FALSE))," ")</f>
        <v> </v>
      </c>
      <c r="E89" s="155" t="str">
        <f>IF(B89&gt;0,(VLOOKUP($B89,Engagement!$B$58:$G$158,4,FALSE))," ")</f>
        <v> </v>
      </c>
      <c r="F89" s="155" t="str">
        <f>IF(B89&gt;0,(VLOOKUP($B89,Engagement!$B$58:$G$158,5,FALSE))," ")</f>
        <v> </v>
      </c>
      <c r="G89" s="156" t="str">
        <f>IF(B89&gt;0,(VLOOKUP($B89,Engagement!$B$58:$G$158,6,FALSE))," ")</f>
        <v> </v>
      </c>
      <c r="H89" s="152" t="str">
        <f t="shared" si="5"/>
        <v> </v>
      </c>
      <c r="I89" s="197" t="str">
        <f>IF(COUNTIF($F$56:$F89,F89)&lt;2,$F89," ")</f>
        <v> </v>
      </c>
      <c r="J89" s="197">
        <f t="shared" si="6"/>
        <v>100</v>
      </c>
      <c r="K89" s="197" t="str">
        <f>IF(COUNTIF($F$56:$F89,F89)&lt;3,$F89," ")</f>
        <v> </v>
      </c>
      <c r="L89" s="112">
        <f t="shared" si="7"/>
        <v>34</v>
      </c>
      <c r="M89" s="112">
        <f t="shared" si="8"/>
      </c>
      <c r="N89" s="112">
        <f t="shared" si="9"/>
        <v>100</v>
      </c>
    </row>
    <row r="90" spans="1:14" ht="15" customHeight="1">
      <c r="A90" s="22">
        <v>35</v>
      </c>
      <c r="B90" s="158"/>
      <c r="C90" s="157">
        <v>35</v>
      </c>
      <c r="D90" s="155" t="str">
        <f>IF(B90&gt;0,(VLOOKUP($B90,Engagement!$B$58:$G$158,3,FALSE))," ")</f>
        <v> </v>
      </c>
      <c r="E90" s="155" t="str">
        <f>IF(B90&gt;0,(VLOOKUP($B90,Engagement!$B$58:$G$158,4,FALSE))," ")</f>
        <v> </v>
      </c>
      <c r="F90" s="155" t="str">
        <f>IF(B90&gt;0,(VLOOKUP($B90,Engagement!$B$58:$G$158,5,FALSE))," ")</f>
        <v> </v>
      </c>
      <c r="G90" s="156" t="str">
        <f>IF(B90&gt;0,(VLOOKUP($B90,Engagement!$B$58:$G$158,6,FALSE))," ")</f>
        <v> </v>
      </c>
      <c r="H90" s="152" t="str">
        <f t="shared" si="5"/>
        <v> </v>
      </c>
      <c r="I90" s="197" t="str">
        <f>IF(COUNTIF($F$56:$F90,F90)&lt;2,$F90," ")</f>
        <v> </v>
      </c>
      <c r="J90" s="197">
        <f t="shared" si="6"/>
        <v>100</v>
      </c>
      <c r="K90" s="197" t="str">
        <f>IF(COUNTIF($F$56:$F90,F90)&lt;3,$F90," ")</f>
        <v> </v>
      </c>
      <c r="L90" s="112">
        <f t="shared" si="7"/>
        <v>35</v>
      </c>
      <c r="M90" s="112">
        <f t="shared" si="8"/>
      </c>
      <c r="N90" s="112">
        <f t="shared" si="9"/>
        <v>100</v>
      </c>
    </row>
    <row r="91" spans="1:14" ht="15" customHeight="1">
      <c r="A91" s="22">
        <v>36</v>
      </c>
      <c r="B91" s="158"/>
      <c r="C91" s="157">
        <v>36</v>
      </c>
      <c r="D91" s="155" t="str">
        <f>IF(B91&gt;0,(VLOOKUP($B91,Engagement!$B$58:$G$158,3,FALSE))," ")</f>
        <v> </v>
      </c>
      <c r="E91" s="155" t="str">
        <f>IF(B91&gt;0,(VLOOKUP($B91,Engagement!$B$58:$G$158,4,FALSE))," ")</f>
        <v> </v>
      </c>
      <c r="F91" s="155" t="str">
        <f>IF(B91&gt;0,(VLOOKUP($B91,Engagement!$B$58:$G$158,5,FALSE))," ")</f>
        <v> </v>
      </c>
      <c r="G91" s="156" t="str">
        <f>IF(B91&gt;0,(VLOOKUP($B91,Engagement!$B$58:$G$158,6,FALSE))," ")</f>
        <v> </v>
      </c>
      <c r="H91" s="152" t="str">
        <f t="shared" si="5"/>
        <v> </v>
      </c>
      <c r="I91" s="197" t="str">
        <f>IF(COUNTIF($F$56:$F91,F91)&lt;2,$F91," ")</f>
        <v> </v>
      </c>
      <c r="J91" s="197">
        <f t="shared" si="6"/>
        <v>100</v>
      </c>
      <c r="K91" s="197" t="str">
        <f>IF(COUNTIF($F$56:$F91,F91)&lt;3,$F91," ")</f>
        <v> </v>
      </c>
      <c r="L91" s="112">
        <f t="shared" si="7"/>
        <v>36</v>
      </c>
      <c r="M91" s="112">
        <f t="shared" si="8"/>
      </c>
      <c r="N91" s="112">
        <f t="shared" si="9"/>
        <v>100</v>
      </c>
    </row>
    <row r="92" spans="1:14" ht="15" customHeight="1">
      <c r="A92" s="22">
        <v>37</v>
      </c>
      <c r="B92" s="158"/>
      <c r="C92" s="157">
        <v>37</v>
      </c>
      <c r="D92" s="155" t="str">
        <f>IF(B92&gt;0,(VLOOKUP($B92,Engagement!$B$58:$G$158,3,FALSE))," ")</f>
        <v> </v>
      </c>
      <c r="E92" s="155" t="str">
        <f>IF(B92&gt;0,(VLOOKUP($B92,Engagement!$B$58:$G$158,4,FALSE))," ")</f>
        <v> </v>
      </c>
      <c r="F92" s="155" t="str">
        <f>IF(B92&gt;0,(VLOOKUP($B92,Engagement!$B$58:$G$158,5,FALSE))," ")</f>
        <v> </v>
      </c>
      <c r="G92" s="156" t="str">
        <f>IF(B92&gt;0,(VLOOKUP($B92,Engagement!$B$58:$G$158,6,FALSE))," ")</f>
        <v> </v>
      </c>
      <c r="H92" s="152" t="str">
        <f t="shared" si="5"/>
        <v> </v>
      </c>
      <c r="I92" s="197" t="str">
        <f>IF(COUNTIF($F$56:$F92,F92)&lt;2,$F92," ")</f>
        <v> </v>
      </c>
      <c r="J92" s="197">
        <f t="shared" si="6"/>
        <v>100</v>
      </c>
      <c r="K92" s="197" t="str">
        <f>IF(COUNTIF($F$56:$F92,F92)&lt;3,$F92," ")</f>
        <v> </v>
      </c>
      <c r="L92" s="112">
        <f t="shared" si="7"/>
        <v>37</v>
      </c>
      <c r="M92" s="112">
        <f t="shared" si="8"/>
      </c>
      <c r="N92" s="112">
        <f t="shared" si="9"/>
        <v>100</v>
      </c>
    </row>
    <row r="93" spans="1:14" ht="15" customHeight="1">
      <c r="A93" s="22">
        <v>38</v>
      </c>
      <c r="B93" s="158"/>
      <c r="C93" s="157">
        <v>38</v>
      </c>
      <c r="D93" s="155" t="str">
        <f>IF(B93&gt;0,(VLOOKUP($B93,Engagement!$B$58:$G$158,3,FALSE))," ")</f>
        <v> </v>
      </c>
      <c r="E93" s="155" t="str">
        <f>IF(B93&gt;0,(VLOOKUP($B93,Engagement!$B$58:$G$158,4,FALSE))," ")</f>
        <v> </v>
      </c>
      <c r="F93" s="155" t="str">
        <f>IF(B93&gt;0,(VLOOKUP($B93,Engagement!$B$58:$G$158,5,FALSE))," ")</f>
        <v> </v>
      </c>
      <c r="G93" s="156" t="str">
        <f>IF(B93&gt;0,(VLOOKUP($B93,Engagement!$B$58:$G$158,6,FALSE))," ")</f>
        <v> </v>
      </c>
      <c r="H93" s="152" t="str">
        <f t="shared" si="5"/>
        <v> </v>
      </c>
      <c r="I93" s="197" t="str">
        <f>IF(COUNTIF($F$56:$F93,F93)&lt;2,$F93," ")</f>
        <v> </v>
      </c>
      <c r="J93" s="197">
        <f t="shared" si="6"/>
        <v>100</v>
      </c>
      <c r="K93" s="197" t="str">
        <f>IF(COUNTIF($F$56:$F93,F93)&lt;3,$F93," ")</f>
        <v> </v>
      </c>
      <c r="L93" s="112">
        <f t="shared" si="7"/>
        <v>38</v>
      </c>
      <c r="M93" s="112">
        <f t="shared" si="8"/>
      </c>
      <c r="N93" s="112">
        <f t="shared" si="9"/>
        <v>100</v>
      </c>
    </row>
    <row r="94" spans="1:14" ht="15" customHeight="1">
      <c r="A94" s="22">
        <v>39</v>
      </c>
      <c r="B94" s="158"/>
      <c r="C94" s="157">
        <v>39</v>
      </c>
      <c r="D94" s="155" t="str">
        <f>IF(B94&gt;0,(VLOOKUP($B94,Engagement!$B$58:$G$158,3,FALSE))," ")</f>
        <v> </v>
      </c>
      <c r="E94" s="155" t="str">
        <f>IF(B94&gt;0,(VLOOKUP($B94,Engagement!$B$58:$G$158,4,FALSE))," ")</f>
        <v> </v>
      </c>
      <c r="F94" s="155" t="str">
        <f>IF(B94&gt;0,(VLOOKUP($B94,Engagement!$B$58:$G$158,5,FALSE))," ")</f>
        <v> </v>
      </c>
      <c r="G94" s="156" t="str">
        <f>IF(B94&gt;0,(VLOOKUP($B94,Engagement!$B$58:$G$158,6,FALSE))," ")</f>
        <v> </v>
      </c>
      <c r="H94" s="152" t="str">
        <f t="shared" si="5"/>
        <v> </v>
      </c>
      <c r="I94" s="197" t="str">
        <f>IF(COUNTIF($F$56:$F94,F94)&lt;2,$F94," ")</f>
        <v> </v>
      </c>
      <c r="J94" s="197">
        <f t="shared" si="6"/>
        <v>100</v>
      </c>
      <c r="K94" s="197" t="str">
        <f>IF(COUNTIF($F$56:$F94,F94)&lt;3,$F94," ")</f>
        <v> </v>
      </c>
      <c r="L94" s="112">
        <f t="shared" si="7"/>
        <v>39</v>
      </c>
      <c r="M94" s="112">
        <f t="shared" si="8"/>
      </c>
      <c r="N94" s="112">
        <f t="shared" si="9"/>
        <v>100</v>
      </c>
    </row>
    <row r="95" spans="1:14" ht="15" customHeight="1">
      <c r="A95" s="22">
        <v>40</v>
      </c>
      <c r="B95" s="138"/>
      <c r="C95" s="189">
        <v>40</v>
      </c>
      <c r="D95" s="155" t="str">
        <f>IF(B95&gt;0,(VLOOKUP($B95,Engagement!$B$58:$G$158,3,FALSE))," ")</f>
        <v> </v>
      </c>
      <c r="E95" s="155" t="str">
        <f>IF(B95&gt;0,(VLOOKUP($B95,Engagement!$B$58:$G$158,4,FALSE))," ")</f>
        <v> </v>
      </c>
      <c r="F95" s="155" t="str">
        <f>IF(B95&gt;0,(VLOOKUP($B95,Engagement!$B$58:$G$158,5,FALSE))," ")</f>
        <v> </v>
      </c>
      <c r="G95" s="156" t="str">
        <f>IF(B95&gt;0,(VLOOKUP($B95,Engagement!$B$58:$G$158,6,FALSE))," ")</f>
        <v> </v>
      </c>
      <c r="H95" s="152" t="str">
        <f t="shared" si="5"/>
        <v> </v>
      </c>
      <c r="I95" s="197" t="str">
        <f>IF(COUNTIF($F$56:$F95,F95)&lt;2,$F95," ")</f>
        <v> </v>
      </c>
      <c r="J95" s="197">
        <f t="shared" si="6"/>
        <v>100</v>
      </c>
      <c r="K95" s="197" t="str">
        <f>IF(COUNTIF($F$56:$F95,F95)&lt;3,$F95," ")</f>
        <v> </v>
      </c>
      <c r="L95" s="112">
        <f t="shared" si="7"/>
        <v>40</v>
      </c>
      <c r="M95" s="112">
        <f t="shared" si="8"/>
      </c>
      <c r="N95" s="112">
        <f t="shared" si="9"/>
        <v>100</v>
      </c>
    </row>
    <row r="96" spans="1:14" ht="15" customHeight="1">
      <c r="A96" s="22">
        <v>41</v>
      </c>
      <c r="B96" s="158"/>
      <c r="C96" s="157">
        <v>41</v>
      </c>
      <c r="D96" s="155" t="str">
        <f>IF(B96&gt;0,(VLOOKUP($B96,Engagement!$B$58:$G$158,3,FALSE))," ")</f>
        <v> </v>
      </c>
      <c r="E96" s="155" t="str">
        <f>IF(B96&gt;0,(VLOOKUP($B96,Engagement!$B$58:$G$158,4,FALSE))," ")</f>
        <v> </v>
      </c>
      <c r="F96" s="155" t="str">
        <f>IF(B96&gt;0,(VLOOKUP($B96,Engagement!$B$58:$G$158,5,FALSE))," ")</f>
        <v> </v>
      </c>
      <c r="G96" s="156" t="str">
        <f>IF(B96&gt;0,(VLOOKUP($B96,Engagement!$B$58:$G$158,6,FALSE))," ")</f>
        <v> </v>
      </c>
      <c r="H96" s="152" t="str">
        <f t="shared" si="5"/>
        <v> </v>
      </c>
      <c r="I96" s="197" t="str">
        <f>IF(COUNTIF($F$56:$F96,F96)&lt;2,$F96," ")</f>
        <v> </v>
      </c>
      <c r="J96" s="197">
        <f aca="true" t="shared" si="10" ref="J96:J105">IF($D$50&lt;5,100,(IF(I96=F96,C96,"")))</f>
        <v>100</v>
      </c>
      <c r="K96" s="197" t="str">
        <f>IF(COUNTIF($F$56:$F96,F96)&lt;3,$F96," ")</f>
        <v> </v>
      </c>
      <c r="L96" s="112">
        <f t="shared" si="7"/>
        <v>41</v>
      </c>
      <c r="M96" s="112">
        <f aca="true" t="shared" si="11" ref="M96:M105">IF(K96=I96,"",K96)</f>
      </c>
      <c r="N96" s="112">
        <f t="shared" si="9"/>
        <v>100</v>
      </c>
    </row>
    <row r="97" spans="1:14" ht="15" customHeight="1">
      <c r="A97" s="22">
        <v>42</v>
      </c>
      <c r="B97" s="138"/>
      <c r="C97" s="189">
        <v>42</v>
      </c>
      <c r="D97" s="155" t="str">
        <f>IF(B97&gt;0,(VLOOKUP($B97,Engagement!$B$58:$G$158,3,FALSE))," ")</f>
        <v> </v>
      </c>
      <c r="E97" s="155" t="str">
        <f>IF(B97&gt;0,(VLOOKUP($B97,Engagement!$B$58:$G$158,4,FALSE))," ")</f>
        <v> </v>
      </c>
      <c r="F97" s="155" t="str">
        <f>IF(B97&gt;0,(VLOOKUP($B97,Engagement!$B$58:$G$158,5,FALSE))," ")</f>
        <v> </v>
      </c>
      <c r="G97" s="156" t="str">
        <f>IF(B97&gt;0,(VLOOKUP($B97,Engagement!$B$58:$G$158,6,FALSE))," ")</f>
        <v> </v>
      </c>
      <c r="H97" s="152" t="str">
        <f t="shared" si="5"/>
        <v> </v>
      </c>
      <c r="I97" s="197" t="str">
        <f>IF(COUNTIF($F$56:$F97,F97)&lt;2,$F97," ")</f>
        <v> </v>
      </c>
      <c r="J97" s="197">
        <f t="shared" si="10"/>
        <v>100</v>
      </c>
      <c r="K97" s="197" t="str">
        <f>IF(COUNTIF($F$56:$F97,F97)&lt;3,$F97," ")</f>
        <v> </v>
      </c>
      <c r="L97" s="112">
        <f t="shared" si="7"/>
        <v>42</v>
      </c>
      <c r="M97" s="112">
        <f t="shared" si="11"/>
      </c>
      <c r="N97" s="112">
        <f t="shared" si="9"/>
        <v>100</v>
      </c>
    </row>
    <row r="98" spans="1:14" ht="15" customHeight="1">
      <c r="A98" s="22">
        <v>43</v>
      </c>
      <c r="B98" s="158"/>
      <c r="C98" s="157">
        <v>43</v>
      </c>
      <c r="D98" s="155" t="str">
        <f>IF(B98&gt;0,(VLOOKUP($B98,Engagement!$B$58:$G$158,3,FALSE))," ")</f>
        <v> </v>
      </c>
      <c r="E98" s="155" t="str">
        <f>IF(B98&gt;0,(VLOOKUP($B98,Engagement!$B$58:$G$158,4,FALSE))," ")</f>
        <v> </v>
      </c>
      <c r="F98" s="155" t="str">
        <f>IF(B98&gt;0,(VLOOKUP($B98,Engagement!$B$58:$G$158,5,FALSE))," ")</f>
        <v> </v>
      </c>
      <c r="G98" s="156" t="str">
        <f>IF(B98&gt;0,(VLOOKUP($B98,Engagement!$B$58:$G$158,6,FALSE))," ")</f>
        <v> </v>
      </c>
      <c r="H98" s="152" t="str">
        <f t="shared" si="5"/>
        <v> </v>
      </c>
      <c r="I98" s="197" t="str">
        <f>IF(COUNTIF($F$56:$F98,F98)&lt;2,$F98," ")</f>
        <v> </v>
      </c>
      <c r="J98" s="197">
        <f t="shared" si="10"/>
        <v>100</v>
      </c>
      <c r="K98" s="197" t="str">
        <f>IF(COUNTIF($F$56:$F98,F98)&lt;3,$F98," ")</f>
        <v> </v>
      </c>
      <c r="L98" s="112">
        <f t="shared" si="7"/>
        <v>43</v>
      </c>
      <c r="M98" s="112">
        <f t="shared" si="11"/>
      </c>
      <c r="N98" s="112">
        <f t="shared" si="9"/>
        <v>100</v>
      </c>
    </row>
    <row r="99" spans="1:14" ht="15" customHeight="1">
      <c r="A99" s="22">
        <v>44</v>
      </c>
      <c r="B99" s="138"/>
      <c r="C99" s="189">
        <v>44</v>
      </c>
      <c r="D99" s="155" t="str">
        <f>IF(B99&gt;0,(VLOOKUP($B99,Engagement!$B$58:$G$158,3,FALSE))," ")</f>
        <v> </v>
      </c>
      <c r="E99" s="155" t="str">
        <f>IF(B99&gt;0,(VLOOKUP($B99,Engagement!$B$58:$G$158,4,FALSE))," ")</f>
        <v> </v>
      </c>
      <c r="F99" s="155" t="str">
        <f>IF(B99&gt;0,(VLOOKUP($B99,Engagement!$B$58:$G$158,5,FALSE))," ")</f>
        <v> </v>
      </c>
      <c r="G99" s="156" t="str">
        <f>IF(B99&gt;0,(VLOOKUP($B99,Engagement!$B$58:$G$158,6,FALSE))," ")</f>
        <v> </v>
      </c>
      <c r="H99" s="152" t="str">
        <f t="shared" si="5"/>
        <v> </v>
      </c>
      <c r="I99" s="197" t="str">
        <f>IF(COUNTIF($F$56:$F99,F99)&lt;2,$F99," ")</f>
        <v> </v>
      </c>
      <c r="J99" s="197">
        <f t="shared" si="10"/>
        <v>100</v>
      </c>
      <c r="K99" s="197" t="str">
        <f>IF(COUNTIF($F$56:$F99,F99)&lt;3,$F99," ")</f>
        <v> </v>
      </c>
      <c r="L99" s="112">
        <f t="shared" si="7"/>
        <v>44</v>
      </c>
      <c r="M99" s="112">
        <f t="shared" si="11"/>
      </c>
      <c r="N99" s="112">
        <f t="shared" si="9"/>
        <v>100</v>
      </c>
    </row>
    <row r="100" spans="1:14" ht="15" customHeight="1">
      <c r="A100" s="22">
        <v>45</v>
      </c>
      <c r="B100" s="158"/>
      <c r="C100" s="157">
        <v>45</v>
      </c>
      <c r="D100" s="155" t="str">
        <f>IF(B100&gt;0,(VLOOKUP($B100,Engagement!$B$58:$G$158,3,FALSE))," ")</f>
        <v> </v>
      </c>
      <c r="E100" s="155" t="str">
        <f>IF(B100&gt;0,(VLOOKUP($B100,Engagement!$B$58:$G$158,4,FALSE))," ")</f>
        <v> </v>
      </c>
      <c r="F100" s="155" t="str">
        <f>IF(B100&gt;0,(VLOOKUP($B100,Engagement!$B$58:$G$158,5,FALSE))," ")</f>
        <v> </v>
      </c>
      <c r="G100" s="156" t="str">
        <f>IF(B100&gt;0,(VLOOKUP($B100,Engagement!$B$58:$G$158,6,FALSE))," ")</f>
        <v> </v>
      </c>
      <c r="H100" s="152" t="str">
        <f t="shared" si="5"/>
        <v> </v>
      </c>
      <c r="I100" s="197" t="str">
        <f>IF(COUNTIF($F$56:$F100,F100)&lt;2,$F100," ")</f>
        <v> </v>
      </c>
      <c r="J100" s="197">
        <f t="shared" si="10"/>
        <v>100</v>
      </c>
      <c r="K100" s="197" t="str">
        <f>IF(COUNTIF($F$56:$F100,F100)&lt;3,$F100," ")</f>
        <v> </v>
      </c>
      <c r="L100" s="112">
        <f t="shared" si="7"/>
        <v>45</v>
      </c>
      <c r="M100" s="112">
        <f t="shared" si="11"/>
      </c>
      <c r="N100" s="112">
        <f t="shared" si="9"/>
        <v>100</v>
      </c>
    </row>
    <row r="101" spans="1:14" ht="15" customHeight="1">
      <c r="A101" s="22">
        <v>46</v>
      </c>
      <c r="B101" s="138"/>
      <c r="C101" s="189">
        <v>46</v>
      </c>
      <c r="D101" s="155" t="str">
        <f>IF(B101&gt;0,(VLOOKUP($B101,Engagement!$B$58:$G$158,3,FALSE))," ")</f>
        <v> </v>
      </c>
      <c r="E101" s="155" t="str">
        <f>IF(B101&gt;0,(VLOOKUP($B101,Engagement!$B$58:$G$158,4,FALSE))," ")</f>
        <v> </v>
      </c>
      <c r="F101" s="155" t="str">
        <f>IF(B101&gt;0,(VLOOKUP($B101,Engagement!$B$58:$G$158,5,FALSE))," ")</f>
        <v> </v>
      </c>
      <c r="G101" s="156" t="str">
        <f>IF(B101&gt;0,(VLOOKUP($B101,Engagement!$B$58:$G$158,6,FALSE))," ")</f>
        <v> </v>
      </c>
      <c r="H101" s="152" t="str">
        <f t="shared" si="5"/>
        <v> </v>
      </c>
      <c r="I101" s="197" t="str">
        <f>IF(COUNTIF($F$56:$F101,F101)&lt;2,$F101," ")</f>
        <v> </v>
      </c>
      <c r="J101" s="197">
        <f t="shared" si="10"/>
        <v>100</v>
      </c>
      <c r="K101" s="197" t="str">
        <f>IF(COUNTIF($F$56:$F101,F101)&lt;3,$F101," ")</f>
        <v> </v>
      </c>
      <c r="L101" s="112">
        <f t="shared" si="7"/>
        <v>46</v>
      </c>
      <c r="M101" s="112">
        <f t="shared" si="11"/>
      </c>
      <c r="N101" s="112">
        <f t="shared" si="9"/>
        <v>100</v>
      </c>
    </row>
    <row r="102" spans="1:14" ht="15" customHeight="1">
      <c r="A102" s="22">
        <v>47</v>
      </c>
      <c r="B102" s="158"/>
      <c r="C102" s="157">
        <v>47</v>
      </c>
      <c r="D102" s="155" t="str">
        <f>IF(B102&gt;0,(VLOOKUP($B102,Engagement!$B$58:$G$158,3,FALSE))," ")</f>
        <v> </v>
      </c>
      <c r="E102" s="155" t="str">
        <f>IF(B102&gt;0,(VLOOKUP($B102,Engagement!$B$58:$G$158,4,FALSE))," ")</f>
        <v> </v>
      </c>
      <c r="F102" s="155" t="str">
        <f>IF(B102&gt;0,(VLOOKUP($B102,Engagement!$B$58:$G$158,5,FALSE))," ")</f>
        <v> </v>
      </c>
      <c r="G102" s="156" t="str">
        <f>IF(B102&gt;0,(VLOOKUP($B102,Engagement!$B$58:$G$158,6,FALSE))," ")</f>
        <v> </v>
      </c>
      <c r="H102" s="152" t="str">
        <f t="shared" si="5"/>
        <v> </v>
      </c>
      <c r="I102" s="197" t="str">
        <f>IF(COUNTIF($F$56:$F102,F102)&lt;2,$F102," ")</f>
        <v> </v>
      </c>
      <c r="J102" s="197">
        <f t="shared" si="10"/>
        <v>100</v>
      </c>
      <c r="K102" s="197" t="str">
        <f>IF(COUNTIF($F$56:$F102,F102)&lt;3,$F102," ")</f>
        <v> </v>
      </c>
      <c r="L102" s="112">
        <f t="shared" si="7"/>
        <v>47</v>
      </c>
      <c r="M102" s="112">
        <f t="shared" si="11"/>
      </c>
      <c r="N102" s="112">
        <f t="shared" si="9"/>
        <v>100</v>
      </c>
    </row>
    <row r="103" spans="1:14" ht="15" customHeight="1">
      <c r="A103" s="22">
        <v>48</v>
      </c>
      <c r="B103" s="138"/>
      <c r="C103" s="189">
        <v>48</v>
      </c>
      <c r="D103" s="155" t="str">
        <f>IF(B103&gt;0,(VLOOKUP($B103,Engagement!$B$58:$G$158,3,FALSE))," ")</f>
        <v> </v>
      </c>
      <c r="E103" s="155" t="str">
        <f>IF(B103&gt;0,(VLOOKUP($B103,Engagement!$B$58:$G$158,4,FALSE))," ")</f>
        <v> </v>
      </c>
      <c r="F103" s="155" t="str">
        <f>IF(B103&gt;0,(VLOOKUP($B103,Engagement!$B$58:$G$158,5,FALSE))," ")</f>
        <v> </v>
      </c>
      <c r="G103" s="156" t="str">
        <f>IF(B103&gt;0,(VLOOKUP($B103,Engagement!$B$58:$G$158,6,FALSE))," ")</f>
        <v> </v>
      </c>
      <c r="H103" s="152" t="str">
        <f t="shared" si="5"/>
        <v> </v>
      </c>
      <c r="I103" s="197" t="str">
        <f>IF(COUNTIF($F$56:$F103,F103)&lt;2,$F103," ")</f>
        <v> </v>
      </c>
      <c r="J103" s="197">
        <f t="shared" si="10"/>
        <v>100</v>
      </c>
      <c r="K103" s="197" t="str">
        <f>IF(COUNTIF($F$56:$F103,F103)&lt;3,$F103," ")</f>
        <v> </v>
      </c>
      <c r="L103" s="112">
        <f t="shared" si="7"/>
        <v>48</v>
      </c>
      <c r="M103" s="112">
        <f t="shared" si="11"/>
      </c>
      <c r="N103" s="112">
        <f t="shared" si="9"/>
        <v>100</v>
      </c>
    </row>
    <row r="104" spans="1:14" ht="15" customHeight="1">
      <c r="A104" s="22">
        <v>49</v>
      </c>
      <c r="B104" s="158"/>
      <c r="C104" s="157">
        <v>49</v>
      </c>
      <c r="D104" s="155" t="str">
        <f>IF(B104&gt;0,(VLOOKUP($B104,Engagement!$B$58:$G$158,3,FALSE))," ")</f>
        <v> </v>
      </c>
      <c r="E104" s="155" t="str">
        <f>IF(B104&gt;0,(VLOOKUP($B104,Engagement!$B$58:$G$158,4,FALSE))," ")</f>
        <v> </v>
      </c>
      <c r="F104" s="155" t="str">
        <f>IF(B104&gt;0,(VLOOKUP($B104,Engagement!$B$58:$G$158,5,FALSE))," ")</f>
        <v> </v>
      </c>
      <c r="G104" s="156" t="str">
        <f>IF(B104&gt;0,(VLOOKUP($B104,Engagement!$B$58:$G$158,6,FALSE))," ")</f>
        <v> </v>
      </c>
      <c r="H104" s="152" t="str">
        <f t="shared" si="5"/>
        <v> </v>
      </c>
      <c r="I104" s="197" t="str">
        <f>IF(COUNTIF($F$56:$F104,F104)&lt;2,$F104," ")</f>
        <v> </v>
      </c>
      <c r="J104" s="197">
        <f t="shared" si="10"/>
        <v>100</v>
      </c>
      <c r="K104" s="197" t="str">
        <f>IF(COUNTIF($F$56:$F104,F104)&lt;3,$F104," ")</f>
        <v> </v>
      </c>
      <c r="L104" s="112">
        <f t="shared" si="7"/>
        <v>49</v>
      </c>
      <c r="M104" s="112">
        <f t="shared" si="11"/>
      </c>
      <c r="N104" s="112">
        <f t="shared" si="9"/>
        <v>100</v>
      </c>
    </row>
    <row r="105" spans="1:14" ht="15" customHeight="1">
      <c r="A105" s="22">
        <v>50</v>
      </c>
      <c r="B105" s="138"/>
      <c r="C105" s="189">
        <v>50</v>
      </c>
      <c r="D105" s="155" t="str">
        <f>IF(B105&gt;0,(VLOOKUP($B105,Engagement!$B$58:$G$158,3,FALSE))," ")</f>
        <v> </v>
      </c>
      <c r="E105" s="155" t="str">
        <f>IF(B105&gt;0,(VLOOKUP($B105,Engagement!$B$58:$G$158,4,FALSE))," ")</f>
        <v> </v>
      </c>
      <c r="F105" s="155" t="str">
        <f>IF(B105&gt;0,(VLOOKUP($B105,Engagement!$B$58:$G$158,5,FALSE))," ")</f>
        <v> </v>
      </c>
      <c r="G105" s="156" t="str">
        <f>IF(B105&gt;0,(VLOOKUP($B105,Engagement!$B$58:$G$158,6,FALSE))," ")</f>
        <v> </v>
      </c>
      <c r="H105" s="152" t="str">
        <f t="shared" si="5"/>
        <v> </v>
      </c>
      <c r="I105" s="197" t="str">
        <f>IF(COUNTIF($F$56:$F105,F105)&lt;2,$F105," ")</f>
        <v> </v>
      </c>
      <c r="J105" s="197">
        <f t="shared" si="10"/>
        <v>100</v>
      </c>
      <c r="K105" s="197" t="str">
        <f>IF(COUNTIF($F$56:$F105,F105)&lt;3,$F105," ")</f>
        <v> </v>
      </c>
      <c r="L105" s="112">
        <f t="shared" si="7"/>
        <v>50</v>
      </c>
      <c r="M105" s="112">
        <f t="shared" si="11"/>
      </c>
      <c r="N105" s="112">
        <f t="shared" si="9"/>
        <v>100</v>
      </c>
    </row>
    <row r="106" spans="1:12" ht="15" customHeight="1">
      <c r="A106" s="22"/>
      <c r="B106" s="177"/>
      <c r="C106" s="347" t="s">
        <v>74</v>
      </c>
      <c r="D106" s="347"/>
      <c r="E106" s="347"/>
      <c r="F106" s="347"/>
      <c r="G106" s="175"/>
      <c r="H106" s="152"/>
      <c r="I106" s="197"/>
      <c r="L106" s="112"/>
    </row>
    <row r="107" spans="1:14" ht="15" customHeight="1">
      <c r="A107" s="22">
        <v>1</v>
      </c>
      <c r="B107" s="153"/>
      <c r="C107" s="157">
        <v>1</v>
      </c>
      <c r="D107" s="155" t="str">
        <f>IF(B107&gt;0,(VLOOKUP($B107,Engagement!$B$58:$G$158,3,FALSE))," ")</f>
        <v> </v>
      </c>
      <c r="E107" s="155" t="str">
        <f>IF(B107&gt;0,(VLOOKUP($B107,Engagement!$B$58:$G$158,4,FALSE))," ")</f>
        <v> </v>
      </c>
      <c r="F107" s="155" t="str">
        <f>IF(B107&gt;0,(VLOOKUP($B107,Engagement!$B$58:$G$158,5,FALSE))," ")</f>
        <v> </v>
      </c>
      <c r="G107" s="156" t="str">
        <f>IF(B107&gt;0,(VLOOKUP($B107,Engagement!$B$58:$G$158,6,FALSE))," ")</f>
        <v> </v>
      </c>
      <c r="H107" s="152" t="str">
        <f>IF(COUNTIF($B$107:$B$126,B107)&gt;1,"X"," ")</f>
        <v> </v>
      </c>
      <c r="I107" s="197" t="str">
        <f>IF(COUNTIF($F$107:$F107,F107)&lt;2,$F107," ")</f>
        <v> </v>
      </c>
      <c r="J107" s="197">
        <f>IF($E$50&lt;5,100,(IF(I107=F107,C107,"")))</f>
        <v>100</v>
      </c>
      <c r="K107" s="197" t="str">
        <f>IF(COUNTIF($F$107:$F107,F107)&lt;3,$F107," ")</f>
        <v> </v>
      </c>
      <c r="L107" s="112">
        <f aca="true" t="shared" si="12" ref="L107:L129">IF(K107=$F107,$C107,"")</f>
        <v>1</v>
      </c>
      <c r="M107" s="112">
        <f>IF(K107=I107,"",K107)</f>
      </c>
      <c r="N107" s="112">
        <f>IF($E$50&lt;5,100,(IF(M107=$F107,$C107,100)))</f>
        <v>100</v>
      </c>
    </row>
    <row r="108" spans="1:14" ht="15" customHeight="1">
      <c r="A108" s="22">
        <v>2</v>
      </c>
      <c r="B108" s="153"/>
      <c r="C108" s="157">
        <v>2</v>
      </c>
      <c r="D108" s="155" t="str">
        <f>IF(B108&gt;0,(VLOOKUP($B108,Engagement!$B$58:$G$158,3,FALSE))," ")</f>
        <v> </v>
      </c>
      <c r="E108" s="155" t="str">
        <f>IF(B108&gt;0,(VLOOKUP($B108,Engagement!$B$58:$G$158,4,FALSE))," ")</f>
        <v> </v>
      </c>
      <c r="F108" s="155" t="str">
        <f>IF(B108&gt;0,(VLOOKUP($B108,Engagement!$B$58:$G$158,5,FALSE))," ")</f>
        <v> </v>
      </c>
      <c r="G108" s="156" t="str">
        <f>IF(B108&gt;0,(VLOOKUP($B108,Engagement!$B$58:$G$158,6,FALSE))," ")</f>
        <v> </v>
      </c>
      <c r="H108" s="152" t="str">
        <f aca="true" t="shared" si="13" ref="H108:H156">IF(COUNTIF($B$107:$B$126,B108)&gt;1,"X"," ")</f>
        <v> </v>
      </c>
      <c r="I108" s="197" t="str">
        <f>IF(COUNTIF($F$107:$F108,F108)&lt;2,$F108," ")</f>
        <v> </v>
      </c>
      <c r="J108" s="197">
        <f aca="true" t="shared" si="14" ref="J108:J146">IF($E$50&lt;5,100,(IF(I108=F108,C108,"")))</f>
        <v>100</v>
      </c>
      <c r="K108" s="197" t="str">
        <f>IF(COUNTIF($F$107:$F108,F108)&lt;3,$F108," ")</f>
        <v> </v>
      </c>
      <c r="L108" s="112">
        <f t="shared" si="12"/>
        <v>2</v>
      </c>
      <c r="M108" s="112">
        <f aca="true" t="shared" si="15" ref="M108:M146">IF(K108=I108,"",K108)</f>
      </c>
      <c r="N108" s="112">
        <f aca="true" t="shared" si="16" ref="N108:N156">IF($E$50&lt;5,100,(IF(M108=$F108,$C108,100)))</f>
        <v>100</v>
      </c>
    </row>
    <row r="109" spans="1:14" ht="15" customHeight="1">
      <c r="A109" s="22">
        <v>3</v>
      </c>
      <c r="B109" s="153"/>
      <c r="C109" s="157">
        <v>3</v>
      </c>
      <c r="D109" s="155" t="str">
        <f>IF(B109&gt;0,(VLOOKUP($B109,Engagement!$B$58:$G$158,3,FALSE))," ")</f>
        <v> </v>
      </c>
      <c r="E109" s="155" t="str">
        <f>IF(B109&gt;0,(VLOOKUP($B109,Engagement!$B$58:$G$158,4,FALSE))," ")</f>
        <v> </v>
      </c>
      <c r="F109" s="155" t="str">
        <f>IF(B109&gt;0,(VLOOKUP($B109,Engagement!$B$58:$G$158,5,FALSE))," ")</f>
        <v> </v>
      </c>
      <c r="G109" s="156" t="str">
        <f>IF(B109&gt;0,(VLOOKUP($B109,Engagement!$B$58:$G$158,6,FALSE))," ")</f>
        <v> </v>
      </c>
      <c r="H109" s="152" t="str">
        <f t="shared" si="13"/>
        <v> </v>
      </c>
      <c r="I109" s="197" t="str">
        <f>IF(COUNTIF($F$107:$F109,F109)&lt;2,$F109," ")</f>
        <v> </v>
      </c>
      <c r="J109" s="197">
        <f t="shared" si="14"/>
        <v>100</v>
      </c>
      <c r="K109" s="197" t="str">
        <f>IF(COUNTIF($F$107:$F109,F109)&lt;3,$F109," ")</f>
        <v> </v>
      </c>
      <c r="L109" s="112">
        <f t="shared" si="12"/>
        <v>3</v>
      </c>
      <c r="M109" s="112">
        <f t="shared" si="15"/>
      </c>
      <c r="N109" s="112">
        <f t="shared" si="16"/>
        <v>100</v>
      </c>
    </row>
    <row r="110" spans="1:14" ht="15" customHeight="1">
      <c r="A110" s="22">
        <v>4</v>
      </c>
      <c r="B110" s="153"/>
      <c r="C110" s="157">
        <v>4</v>
      </c>
      <c r="D110" s="155" t="str">
        <f>IF(B110&gt;0,(VLOOKUP($B110,Engagement!$B$58:$G$158,3,FALSE))," ")</f>
        <v> </v>
      </c>
      <c r="E110" s="155" t="str">
        <f>IF(B110&gt;0,(VLOOKUP($B110,Engagement!$B$58:$G$158,4,FALSE))," ")</f>
        <v> </v>
      </c>
      <c r="F110" s="155" t="str">
        <f>IF(B110&gt;0,(VLOOKUP($B110,Engagement!$B$58:$G$158,5,FALSE))," ")</f>
        <v> </v>
      </c>
      <c r="G110" s="156" t="str">
        <f>IF(B110&gt;0,(VLOOKUP($B110,Engagement!$B$58:$G$158,6,FALSE))," ")</f>
        <v> </v>
      </c>
      <c r="H110" s="152" t="str">
        <f t="shared" si="13"/>
        <v> </v>
      </c>
      <c r="I110" s="197" t="str">
        <f>IF(COUNTIF($F$107:$F110,F110)&lt;2,$F110," ")</f>
        <v> </v>
      </c>
      <c r="J110" s="197">
        <f t="shared" si="14"/>
        <v>100</v>
      </c>
      <c r="K110" s="197" t="str">
        <f>IF(COUNTIF($F$107:$F110,F110)&lt;3,$F110," ")</f>
        <v> </v>
      </c>
      <c r="L110" s="112">
        <f t="shared" si="12"/>
        <v>4</v>
      </c>
      <c r="M110" s="112">
        <f t="shared" si="15"/>
      </c>
      <c r="N110" s="112">
        <f t="shared" si="16"/>
        <v>100</v>
      </c>
    </row>
    <row r="111" spans="1:14" ht="15" customHeight="1">
      <c r="A111" s="22">
        <v>5</v>
      </c>
      <c r="B111" s="153"/>
      <c r="C111" s="157">
        <v>5</v>
      </c>
      <c r="D111" s="155" t="str">
        <f>IF(B111&gt;0,(VLOOKUP($B111,Engagement!$B$58:$G$158,3,FALSE))," ")</f>
        <v> </v>
      </c>
      <c r="E111" s="155" t="str">
        <f>IF(B111&gt;0,(VLOOKUP($B111,Engagement!$B$58:$G$158,4,FALSE))," ")</f>
        <v> </v>
      </c>
      <c r="F111" s="155" t="str">
        <f>IF(B111&gt;0,(VLOOKUP($B111,Engagement!$B$58:$G$158,5,FALSE))," ")</f>
        <v> </v>
      </c>
      <c r="G111" s="156" t="str">
        <f>IF(B111&gt;0,(VLOOKUP($B111,Engagement!$B$58:$G$158,6,FALSE))," ")</f>
        <v> </v>
      </c>
      <c r="H111" s="152" t="str">
        <f t="shared" si="13"/>
        <v> </v>
      </c>
      <c r="I111" s="197" t="str">
        <f>IF(COUNTIF($F$107:$F111,F111)&lt;2,$F111," ")</f>
        <v> </v>
      </c>
      <c r="J111" s="197">
        <f t="shared" si="14"/>
        <v>100</v>
      </c>
      <c r="K111" s="197" t="str">
        <f>IF(COUNTIF($F$107:$F111,F111)&lt;3,$F111," ")</f>
        <v> </v>
      </c>
      <c r="L111" s="112">
        <f t="shared" si="12"/>
        <v>5</v>
      </c>
      <c r="M111" s="112">
        <f t="shared" si="15"/>
      </c>
      <c r="N111" s="112">
        <f t="shared" si="16"/>
        <v>100</v>
      </c>
    </row>
    <row r="112" spans="1:14" ht="15" customHeight="1">
      <c r="A112" s="22">
        <v>6</v>
      </c>
      <c r="B112" s="153"/>
      <c r="C112" s="157">
        <v>6</v>
      </c>
      <c r="D112" s="155" t="str">
        <f>IF(B112&gt;0,(VLOOKUP($B112,Engagement!$B$58:$G$158,3,FALSE))," ")</f>
        <v> </v>
      </c>
      <c r="E112" s="155" t="str">
        <f>IF(B112&gt;0,(VLOOKUP($B112,Engagement!$B$58:$G$158,4,FALSE))," ")</f>
        <v> </v>
      </c>
      <c r="F112" s="155" t="str">
        <f>IF(B112&gt;0,(VLOOKUP($B112,Engagement!$B$58:$G$158,5,FALSE))," ")</f>
        <v> </v>
      </c>
      <c r="G112" s="156" t="str">
        <f>IF(B112&gt;0,(VLOOKUP($B112,Engagement!$B$58:$G$158,6,FALSE))," ")</f>
        <v> </v>
      </c>
      <c r="H112" s="152" t="str">
        <f t="shared" si="13"/>
        <v> </v>
      </c>
      <c r="I112" s="197" t="str">
        <f>IF(COUNTIF($F$107:$F112,F112)&lt;2,$F112," ")</f>
        <v> </v>
      </c>
      <c r="J112" s="197">
        <f t="shared" si="14"/>
        <v>100</v>
      </c>
      <c r="K112" s="197" t="str">
        <f>IF(COUNTIF($F$107:$F112,F112)&lt;3,$F112," ")</f>
        <v> </v>
      </c>
      <c r="L112" s="112">
        <f t="shared" si="12"/>
        <v>6</v>
      </c>
      <c r="M112" s="112">
        <f t="shared" si="15"/>
      </c>
      <c r="N112" s="112">
        <f t="shared" si="16"/>
        <v>100</v>
      </c>
    </row>
    <row r="113" spans="1:14" ht="15" customHeight="1">
      <c r="A113" s="22">
        <v>7</v>
      </c>
      <c r="B113" s="153"/>
      <c r="C113" s="157">
        <v>7</v>
      </c>
      <c r="D113" s="155" t="str">
        <f>IF(B113&gt;0,(VLOOKUP($B113,Engagement!$B$58:$G$158,3,FALSE))," ")</f>
        <v> </v>
      </c>
      <c r="E113" s="155" t="str">
        <f>IF(B113&gt;0,(VLOOKUP($B113,Engagement!$B$58:$G$158,4,FALSE))," ")</f>
        <v> </v>
      </c>
      <c r="F113" s="155" t="str">
        <f>IF(B113&gt;0,(VLOOKUP($B113,Engagement!$B$58:$G$158,5,FALSE))," ")</f>
        <v> </v>
      </c>
      <c r="G113" s="156" t="str">
        <f>IF(B113&gt;0,(VLOOKUP($B113,Engagement!$B$58:$G$158,6,FALSE))," ")</f>
        <v> </v>
      </c>
      <c r="H113" s="152" t="str">
        <f t="shared" si="13"/>
        <v> </v>
      </c>
      <c r="I113" s="197" t="str">
        <f>IF(COUNTIF($F$107:$F113,F113)&lt;2,$F113," ")</f>
        <v> </v>
      </c>
      <c r="J113" s="197">
        <f t="shared" si="14"/>
        <v>100</v>
      </c>
      <c r="K113" s="197" t="str">
        <f>IF(COUNTIF($F$107:$F113,F113)&lt;3,$F113," ")</f>
        <v> </v>
      </c>
      <c r="L113" s="112">
        <f t="shared" si="12"/>
        <v>7</v>
      </c>
      <c r="M113" s="112">
        <f t="shared" si="15"/>
      </c>
      <c r="N113" s="112">
        <f t="shared" si="16"/>
        <v>100</v>
      </c>
    </row>
    <row r="114" spans="1:14" ht="15" customHeight="1">
      <c r="A114" s="22">
        <v>8</v>
      </c>
      <c r="B114" s="153"/>
      <c r="C114" s="157">
        <v>8</v>
      </c>
      <c r="D114" s="155" t="str">
        <f>IF(B114&gt;0,(VLOOKUP($B114,Engagement!$B$58:$G$158,3,FALSE))," ")</f>
        <v> </v>
      </c>
      <c r="E114" s="155" t="str">
        <f>IF(B114&gt;0,(VLOOKUP($B114,Engagement!$B$58:$G$158,4,FALSE))," ")</f>
        <v> </v>
      </c>
      <c r="F114" s="155" t="str">
        <f>IF(B114&gt;0,(VLOOKUP($B114,Engagement!$B$58:$G$158,5,FALSE))," ")</f>
        <v> </v>
      </c>
      <c r="G114" s="156" t="str">
        <f>IF(B114&gt;0,(VLOOKUP($B114,Engagement!$B$58:$G$158,6,FALSE))," ")</f>
        <v> </v>
      </c>
      <c r="H114" s="152" t="str">
        <f t="shared" si="13"/>
        <v> </v>
      </c>
      <c r="I114" s="197" t="str">
        <f>IF(COUNTIF($F$107:$F114,F114)&lt;2,$F114," ")</f>
        <v> </v>
      </c>
      <c r="J114" s="197">
        <f t="shared" si="14"/>
        <v>100</v>
      </c>
      <c r="K114" s="197" t="str">
        <f>IF(COUNTIF($F$107:$F114,F114)&lt;3,$F114," ")</f>
        <v> </v>
      </c>
      <c r="L114" s="112">
        <f t="shared" si="12"/>
        <v>8</v>
      </c>
      <c r="M114" s="112">
        <f t="shared" si="15"/>
      </c>
      <c r="N114" s="112">
        <f t="shared" si="16"/>
        <v>100</v>
      </c>
    </row>
    <row r="115" spans="1:14" ht="15" customHeight="1">
      <c r="A115" s="22">
        <v>9</v>
      </c>
      <c r="B115" s="153"/>
      <c r="C115" s="157">
        <v>9</v>
      </c>
      <c r="D115" s="155" t="str">
        <f>IF(B115&gt;0,(VLOOKUP($B115,Engagement!$B$58:$G$158,3,FALSE))," ")</f>
        <v> </v>
      </c>
      <c r="E115" s="155" t="str">
        <f>IF(B115&gt;0,(VLOOKUP($B115,Engagement!$B$58:$G$158,4,FALSE))," ")</f>
        <v> </v>
      </c>
      <c r="F115" s="155" t="str">
        <f>IF(B115&gt;0,(VLOOKUP($B115,Engagement!$B$58:$G$158,5,FALSE))," ")</f>
        <v> </v>
      </c>
      <c r="G115" s="156" t="str">
        <f>IF(B115&gt;0,(VLOOKUP($B115,Engagement!$B$58:$G$158,6,FALSE))," ")</f>
        <v> </v>
      </c>
      <c r="H115" s="152" t="str">
        <f t="shared" si="13"/>
        <v> </v>
      </c>
      <c r="I115" s="197" t="str">
        <f>IF(COUNTIF($F$107:$F115,F115)&lt;2,$F115," ")</f>
        <v> </v>
      </c>
      <c r="J115" s="197">
        <f t="shared" si="14"/>
        <v>100</v>
      </c>
      <c r="K115" s="197" t="str">
        <f>IF(COUNTIF($F$107:$F115,F115)&lt;3,$F115," ")</f>
        <v> </v>
      </c>
      <c r="L115" s="112">
        <f t="shared" si="12"/>
        <v>9</v>
      </c>
      <c r="M115" s="112">
        <f t="shared" si="15"/>
      </c>
      <c r="N115" s="112">
        <f t="shared" si="16"/>
        <v>100</v>
      </c>
    </row>
    <row r="116" spans="1:14" ht="15" customHeight="1">
      <c r="A116" s="22">
        <v>10</v>
      </c>
      <c r="B116" s="153"/>
      <c r="C116" s="157">
        <v>10</v>
      </c>
      <c r="D116" s="155" t="str">
        <f>IF(B116&gt;0,(VLOOKUP($B116,Engagement!$B$58:$G$158,3,FALSE))," ")</f>
        <v> </v>
      </c>
      <c r="E116" s="155" t="str">
        <f>IF(B116&gt;0,(VLOOKUP($B116,Engagement!$B$58:$G$158,4,FALSE))," ")</f>
        <v> </v>
      </c>
      <c r="F116" s="155" t="str">
        <f>IF(B116&gt;0,(VLOOKUP($B116,Engagement!$B$58:$G$158,5,FALSE))," ")</f>
        <v> </v>
      </c>
      <c r="G116" s="156" t="str">
        <f>IF(B116&gt;0,(VLOOKUP($B116,Engagement!$B$58:$G$158,6,FALSE))," ")</f>
        <v> </v>
      </c>
      <c r="H116" s="152" t="str">
        <f t="shared" si="13"/>
        <v> </v>
      </c>
      <c r="I116" s="197" t="str">
        <f>IF(COUNTIF($F$107:$F116,F116)&lt;2,$F116," ")</f>
        <v> </v>
      </c>
      <c r="J116" s="197">
        <f t="shared" si="14"/>
        <v>100</v>
      </c>
      <c r="K116" s="197" t="str">
        <f>IF(COUNTIF($F$107:$F116,F116)&lt;3,$F116," ")</f>
        <v> </v>
      </c>
      <c r="L116" s="112">
        <f t="shared" si="12"/>
        <v>10</v>
      </c>
      <c r="M116" s="112">
        <f t="shared" si="15"/>
      </c>
      <c r="N116" s="112">
        <f t="shared" si="16"/>
        <v>100</v>
      </c>
    </row>
    <row r="117" spans="1:14" ht="15" customHeight="1">
      <c r="A117" s="22">
        <v>11</v>
      </c>
      <c r="B117" s="153"/>
      <c r="C117" s="157">
        <v>11</v>
      </c>
      <c r="D117" s="155" t="str">
        <f>IF(B117&gt;0,(VLOOKUP($B117,Engagement!$B$58:$G$158,3,FALSE))," ")</f>
        <v> </v>
      </c>
      <c r="E117" s="155" t="str">
        <f>IF(B117&gt;0,(VLOOKUP($B117,Engagement!$B$58:$G$158,4,FALSE))," ")</f>
        <v> </v>
      </c>
      <c r="F117" s="155" t="str">
        <f>IF(B117&gt;0,(VLOOKUP($B117,Engagement!$B$58:$G$158,5,FALSE))," ")</f>
        <v> </v>
      </c>
      <c r="G117" s="156" t="str">
        <f>IF(B117&gt;0,(VLOOKUP($B117,Engagement!$B$58:$G$158,6,FALSE))," ")</f>
        <v> </v>
      </c>
      <c r="H117" s="152" t="str">
        <f t="shared" si="13"/>
        <v> </v>
      </c>
      <c r="I117" s="197" t="str">
        <f>IF(COUNTIF($F$107:$F117,F117)&lt;2,$F117," ")</f>
        <v> </v>
      </c>
      <c r="J117" s="197">
        <f t="shared" si="14"/>
        <v>100</v>
      </c>
      <c r="K117" s="197" t="str">
        <f>IF(COUNTIF($F$107:$F117,F117)&lt;3,$F117," ")</f>
        <v> </v>
      </c>
      <c r="L117" s="112">
        <f t="shared" si="12"/>
        <v>11</v>
      </c>
      <c r="M117" s="112">
        <f t="shared" si="15"/>
      </c>
      <c r="N117" s="112">
        <f t="shared" si="16"/>
        <v>100</v>
      </c>
    </row>
    <row r="118" spans="1:14" ht="15" customHeight="1">
      <c r="A118" s="22">
        <v>12</v>
      </c>
      <c r="B118" s="153"/>
      <c r="C118" s="157">
        <v>12</v>
      </c>
      <c r="D118" s="155" t="str">
        <f>IF(B118&gt;0,(VLOOKUP($B118,Engagement!$B$58:$G$158,3,FALSE))," ")</f>
        <v> </v>
      </c>
      <c r="E118" s="155" t="str">
        <f>IF(B118&gt;0,(VLOOKUP($B118,Engagement!$B$58:$G$158,4,FALSE))," ")</f>
        <v> </v>
      </c>
      <c r="F118" s="155" t="str">
        <f>IF(B118&gt;0,(VLOOKUP($B118,Engagement!$B$58:$G$158,5,FALSE))," ")</f>
        <v> </v>
      </c>
      <c r="G118" s="156" t="str">
        <f>IF(B118&gt;0,(VLOOKUP($B118,Engagement!$B$58:$G$158,6,FALSE))," ")</f>
        <v> </v>
      </c>
      <c r="H118" s="152" t="str">
        <f t="shared" si="13"/>
        <v> </v>
      </c>
      <c r="I118" s="197" t="str">
        <f>IF(COUNTIF($F$107:$F118,F118)&lt;2,$F118," ")</f>
        <v> </v>
      </c>
      <c r="J118" s="197">
        <f t="shared" si="14"/>
        <v>100</v>
      </c>
      <c r="K118" s="197" t="str">
        <f>IF(COUNTIF($F$107:$F118,F118)&lt;3,$F118," ")</f>
        <v> </v>
      </c>
      <c r="L118" s="112">
        <f t="shared" si="12"/>
        <v>12</v>
      </c>
      <c r="M118" s="112">
        <f t="shared" si="15"/>
      </c>
      <c r="N118" s="112">
        <f t="shared" si="16"/>
        <v>100</v>
      </c>
    </row>
    <row r="119" spans="1:14" ht="15" customHeight="1">
      <c r="A119" s="22">
        <v>13</v>
      </c>
      <c r="B119" s="153"/>
      <c r="C119" s="157">
        <v>13</v>
      </c>
      <c r="D119" s="155" t="str">
        <f>IF(B119&gt;0,(VLOOKUP($B119,Engagement!$B$58:$G$158,3,FALSE))," ")</f>
        <v> </v>
      </c>
      <c r="E119" s="155" t="str">
        <f>IF(B119&gt;0,(VLOOKUP($B119,Engagement!$B$58:$G$158,4,FALSE))," ")</f>
        <v> </v>
      </c>
      <c r="F119" s="155" t="str">
        <f>IF(B119&gt;0,(VLOOKUP($B119,Engagement!$B$58:$G$158,5,FALSE))," ")</f>
        <v> </v>
      </c>
      <c r="G119" s="156" t="str">
        <f>IF(B119&gt;0,(VLOOKUP($B119,Engagement!$B$58:$G$158,6,FALSE))," ")</f>
        <v> </v>
      </c>
      <c r="H119" s="152" t="str">
        <f t="shared" si="13"/>
        <v> </v>
      </c>
      <c r="I119" s="197" t="str">
        <f>IF(COUNTIF($F$107:$F119,F119)&lt;2,$F119," ")</f>
        <v> </v>
      </c>
      <c r="J119" s="197">
        <f t="shared" si="14"/>
        <v>100</v>
      </c>
      <c r="K119" s="197" t="str">
        <f>IF(COUNTIF($F$107:$F119,F119)&lt;3,$F119," ")</f>
        <v> </v>
      </c>
      <c r="L119" s="112">
        <f t="shared" si="12"/>
        <v>13</v>
      </c>
      <c r="M119" s="112">
        <f t="shared" si="15"/>
      </c>
      <c r="N119" s="112">
        <f t="shared" si="16"/>
        <v>100</v>
      </c>
    </row>
    <row r="120" spans="1:14" ht="15" customHeight="1">
      <c r="A120" s="22">
        <v>14</v>
      </c>
      <c r="B120" s="153"/>
      <c r="C120" s="157">
        <v>14</v>
      </c>
      <c r="D120" s="155" t="str">
        <f>IF(B120&gt;0,(VLOOKUP($B120,Engagement!$B$58:$G$158,3,FALSE))," ")</f>
        <v> </v>
      </c>
      <c r="E120" s="155" t="str">
        <f>IF(B120&gt;0,(VLOOKUP($B120,Engagement!$B$58:$G$158,4,FALSE))," ")</f>
        <v> </v>
      </c>
      <c r="F120" s="155" t="str">
        <f>IF(B120&gt;0,(VLOOKUP($B120,Engagement!$B$58:$G$158,5,FALSE))," ")</f>
        <v> </v>
      </c>
      <c r="G120" s="156" t="str">
        <f>IF(B120&gt;0,(VLOOKUP($B120,Engagement!$B$58:$G$158,6,FALSE))," ")</f>
        <v> </v>
      </c>
      <c r="H120" s="152" t="str">
        <f t="shared" si="13"/>
        <v> </v>
      </c>
      <c r="I120" s="197" t="str">
        <f>IF(COUNTIF($F$107:$F120,F120)&lt;2,$F120," ")</f>
        <v> </v>
      </c>
      <c r="J120" s="197">
        <f t="shared" si="14"/>
        <v>100</v>
      </c>
      <c r="K120" s="197" t="str">
        <f>IF(COUNTIF($F$107:$F120,F120)&lt;3,$F120," ")</f>
        <v> </v>
      </c>
      <c r="L120" s="112">
        <f t="shared" si="12"/>
        <v>14</v>
      </c>
      <c r="M120" s="112">
        <f t="shared" si="15"/>
      </c>
      <c r="N120" s="112">
        <f t="shared" si="16"/>
        <v>100</v>
      </c>
    </row>
    <row r="121" spans="1:14" ht="15" customHeight="1">
      <c r="A121" s="22">
        <v>15</v>
      </c>
      <c r="B121" s="153"/>
      <c r="C121" s="157">
        <v>15</v>
      </c>
      <c r="D121" s="155" t="str">
        <f>IF(B121&gt;0,(VLOOKUP($B121,Engagement!$B$58:$G$158,3,FALSE))," ")</f>
        <v> </v>
      </c>
      <c r="E121" s="155" t="str">
        <f>IF(B121&gt;0,(VLOOKUP($B121,Engagement!$B$58:$G$158,4,FALSE))," ")</f>
        <v> </v>
      </c>
      <c r="F121" s="155" t="str">
        <f>IF(B121&gt;0,(VLOOKUP($B121,Engagement!$B$58:$G$158,5,FALSE))," ")</f>
        <v> </v>
      </c>
      <c r="G121" s="156" t="str">
        <f>IF(B121&gt;0,(VLOOKUP($B121,Engagement!$B$58:$G$158,6,FALSE))," ")</f>
        <v> </v>
      </c>
      <c r="H121" s="152" t="str">
        <f t="shared" si="13"/>
        <v> </v>
      </c>
      <c r="I121" s="197" t="str">
        <f>IF(COUNTIF($F$107:$F121,F121)&lt;2,$F121," ")</f>
        <v> </v>
      </c>
      <c r="J121" s="197">
        <f t="shared" si="14"/>
        <v>100</v>
      </c>
      <c r="K121" s="197" t="str">
        <f>IF(COUNTIF($F$107:$F121,F121)&lt;3,$F121," ")</f>
        <v> </v>
      </c>
      <c r="L121" s="112">
        <f t="shared" si="12"/>
        <v>15</v>
      </c>
      <c r="M121" s="112">
        <f t="shared" si="15"/>
      </c>
      <c r="N121" s="112">
        <f t="shared" si="16"/>
        <v>100</v>
      </c>
    </row>
    <row r="122" spans="1:14" ht="15" customHeight="1">
      <c r="A122" s="22">
        <v>16</v>
      </c>
      <c r="B122" s="153"/>
      <c r="C122" s="157">
        <v>16</v>
      </c>
      <c r="D122" s="155" t="str">
        <f>IF(B122&gt;0,(VLOOKUP($B122,Engagement!$B$58:$G$158,3,FALSE))," ")</f>
        <v> </v>
      </c>
      <c r="E122" s="155" t="str">
        <f>IF(B122&gt;0,(VLOOKUP($B122,Engagement!$B$58:$G$158,4,FALSE))," ")</f>
        <v> </v>
      </c>
      <c r="F122" s="155" t="str">
        <f>IF(B122&gt;0,(VLOOKUP($B122,Engagement!$B$58:$G$158,5,FALSE))," ")</f>
        <v> </v>
      </c>
      <c r="G122" s="156" t="str">
        <f>IF(B122&gt;0,(VLOOKUP($B122,Engagement!$B$58:$G$158,6,FALSE))," ")</f>
        <v> </v>
      </c>
      <c r="H122" s="152" t="str">
        <f t="shared" si="13"/>
        <v> </v>
      </c>
      <c r="I122" s="197" t="str">
        <f>IF(COUNTIF($F$107:$F122,F122)&lt;2,$F122," ")</f>
        <v> </v>
      </c>
      <c r="J122" s="197">
        <f t="shared" si="14"/>
        <v>100</v>
      </c>
      <c r="K122" s="197" t="str">
        <f>IF(COUNTIF($F$107:$F122,F122)&lt;3,$F122," ")</f>
        <v> </v>
      </c>
      <c r="L122" s="112">
        <f t="shared" si="12"/>
        <v>16</v>
      </c>
      <c r="M122" s="112">
        <f t="shared" si="15"/>
      </c>
      <c r="N122" s="112">
        <f t="shared" si="16"/>
        <v>100</v>
      </c>
    </row>
    <row r="123" spans="1:14" ht="15" customHeight="1">
      <c r="A123" s="22">
        <v>17</v>
      </c>
      <c r="B123" s="153"/>
      <c r="C123" s="157">
        <v>17</v>
      </c>
      <c r="D123" s="155" t="str">
        <f>IF(B123&gt;0,(VLOOKUP($B123,Engagement!$B$58:$G$158,3,FALSE))," ")</f>
        <v> </v>
      </c>
      <c r="E123" s="155" t="str">
        <f>IF(B123&gt;0,(VLOOKUP($B123,Engagement!$B$58:$G$158,4,FALSE))," ")</f>
        <v> </v>
      </c>
      <c r="F123" s="155" t="str">
        <f>IF(B123&gt;0,(VLOOKUP($B123,Engagement!$B$58:$G$158,5,FALSE))," ")</f>
        <v> </v>
      </c>
      <c r="G123" s="156" t="str">
        <f>IF(B123&gt;0,(VLOOKUP($B123,Engagement!$B$58:$G$158,6,FALSE))," ")</f>
        <v> </v>
      </c>
      <c r="H123" s="152" t="str">
        <f t="shared" si="13"/>
        <v> </v>
      </c>
      <c r="I123" s="197" t="str">
        <f>IF(COUNTIF($F$107:$F123,F123)&lt;2,$F123," ")</f>
        <v> </v>
      </c>
      <c r="J123" s="197">
        <f t="shared" si="14"/>
        <v>100</v>
      </c>
      <c r="K123" s="197" t="str">
        <f>IF(COUNTIF($F$107:$F123,F123)&lt;3,$F123," ")</f>
        <v> </v>
      </c>
      <c r="L123" s="112">
        <f t="shared" si="12"/>
        <v>17</v>
      </c>
      <c r="M123" s="112">
        <f t="shared" si="15"/>
      </c>
      <c r="N123" s="112">
        <f t="shared" si="16"/>
        <v>100</v>
      </c>
    </row>
    <row r="124" spans="1:14" ht="15" customHeight="1">
      <c r="A124" s="22">
        <v>18</v>
      </c>
      <c r="B124" s="153"/>
      <c r="C124" s="157">
        <v>18</v>
      </c>
      <c r="D124" s="155" t="str">
        <f>IF(B124&gt;0,(VLOOKUP($B124,Engagement!$B$58:$G$158,3,FALSE))," ")</f>
        <v> </v>
      </c>
      <c r="E124" s="155" t="str">
        <f>IF(B124&gt;0,(VLOOKUP($B124,Engagement!$B$58:$G$158,4,FALSE))," ")</f>
        <v> </v>
      </c>
      <c r="F124" s="155" t="str">
        <f>IF(B124&gt;0,(VLOOKUP($B124,Engagement!$B$58:$G$158,5,FALSE))," ")</f>
        <v> </v>
      </c>
      <c r="G124" s="156" t="str">
        <f>IF(B124&gt;0,(VLOOKUP($B124,Engagement!$B$58:$G$158,6,FALSE))," ")</f>
        <v> </v>
      </c>
      <c r="H124" s="152" t="str">
        <f t="shared" si="13"/>
        <v> </v>
      </c>
      <c r="I124" s="197" t="str">
        <f>IF(COUNTIF($F$107:$F124,F124)&lt;2,$F124," ")</f>
        <v> </v>
      </c>
      <c r="J124" s="197">
        <f t="shared" si="14"/>
        <v>100</v>
      </c>
      <c r="K124" s="197" t="str">
        <f>IF(COUNTIF($F$107:$F124,F124)&lt;3,$F124," ")</f>
        <v> </v>
      </c>
      <c r="L124" s="112">
        <f t="shared" si="12"/>
        <v>18</v>
      </c>
      <c r="M124" s="112">
        <f t="shared" si="15"/>
      </c>
      <c r="N124" s="112">
        <f t="shared" si="16"/>
        <v>100</v>
      </c>
    </row>
    <row r="125" spans="1:14" ht="15" customHeight="1">
      <c r="A125" s="22">
        <v>19</v>
      </c>
      <c r="B125" s="158"/>
      <c r="C125" s="159">
        <v>19</v>
      </c>
      <c r="D125" s="155" t="str">
        <f>IF(B125&gt;0,(VLOOKUP($B125,Engagement!$B$58:$G$158,3,FALSE))," ")</f>
        <v> </v>
      </c>
      <c r="E125" s="155" t="str">
        <f>IF(B125&gt;0,(VLOOKUP($B125,Engagement!$B$58:$G$158,4,FALSE))," ")</f>
        <v> </v>
      </c>
      <c r="F125" s="155" t="str">
        <f>IF(B125&gt;0,(VLOOKUP($B125,Engagement!$B$58:$G$158,5,FALSE))," ")</f>
        <v> </v>
      </c>
      <c r="G125" s="156" t="str">
        <f>IF(B125&gt;0,(VLOOKUP($B125,Engagement!$B$58:$G$158,6,FALSE))," ")</f>
        <v> </v>
      </c>
      <c r="H125" s="152" t="str">
        <f t="shared" si="13"/>
        <v> </v>
      </c>
      <c r="I125" s="197" t="str">
        <f>IF(COUNTIF($F$107:$F125,F125)&lt;2,$F125," ")</f>
        <v> </v>
      </c>
      <c r="J125" s="197">
        <f t="shared" si="14"/>
        <v>100</v>
      </c>
      <c r="K125" s="197" t="str">
        <f>IF(COUNTIF($F$107:$F125,F125)&lt;3,$F125," ")</f>
        <v> </v>
      </c>
      <c r="L125" s="112">
        <f t="shared" si="12"/>
        <v>19</v>
      </c>
      <c r="M125" s="112">
        <f t="shared" si="15"/>
      </c>
      <c r="N125" s="112">
        <f t="shared" si="16"/>
        <v>100</v>
      </c>
    </row>
    <row r="126" spans="1:14" ht="15" customHeight="1">
      <c r="A126" s="22">
        <v>20</v>
      </c>
      <c r="B126" s="138"/>
      <c r="C126" s="172">
        <v>20</v>
      </c>
      <c r="D126" s="155" t="str">
        <f>IF(B126&gt;0,(VLOOKUP($B126,Engagement!$B$58:$G$158,3,FALSE))," ")</f>
        <v> </v>
      </c>
      <c r="E126" s="155" t="str">
        <f>IF(B126&gt;0,(VLOOKUP($B126,Engagement!$B$58:$G$158,4,FALSE))," ")</f>
        <v> </v>
      </c>
      <c r="F126" s="155" t="str">
        <f>IF(B126&gt;0,(VLOOKUP($B126,Engagement!$B$58:$G$158,5,FALSE))," ")</f>
        <v> </v>
      </c>
      <c r="G126" s="156" t="str">
        <f>IF(B126&gt;0,(VLOOKUP($B126,Engagement!$B$58:$G$158,6,FALSE))," ")</f>
        <v> </v>
      </c>
      <c r="H126" s="152" t="str">
        <f t="shared" si="13"/>
        <v> </v>
      </c>
      <c r="I126" s="197" t="str">
        <f>IF(COUNTIF($F$107:$F126,F126)&lt;2,$F126," ")</f>
        <v> </v>
      </c>
      <c r="J126" s="197">
        <f t="shared" si="14"/>
        <v>100</v>
      </c>
      <c r="K126" s="197" t="str">
        <f>IF(COUNTIF($F$107:$F126,F126)&lt;3,$F126," ")</f>
        <v> </v>
      </c>
      <c r="L126" s="112">
        <f t="shared" si="12"/>
        <v>20</v>
      </c>
      <c r="M126" s="112">
        <f t="shared" si="15"/>
      </c>
      <c r="N126" s="112">
        <f t="shared" si="16"/>
        <v>100</v>
      </c>
    </row>
    <row r="127" spans="1:14" ht="15" customHeight="1">
      <c r="A127" s="22">
        <v>21</v>
      </c>
      <c r="B127" s="153"/>
      <c r="C127" s="157">
        <v>21</v>
      </c>
      <c r="D127" s="155" t="str">
        <f>IF(B127&gt;0,(VLOOKUP($B127,Engagement!$B$58:$G$158,3,FALSE))," ")</f>
        <v> </v>
      </c>
      <c r="E127" s="155" t="str">
        <f>IF(B127&gt;0,(VLOOKUP($B127,Engagement!$B$58:$G$158,4,FALSE))," ")</f>
        <v> </v>
      </c>
      <c r="F127" s="155" t="str">
        <f>IF(B127&gt;0,(VLOOKUP($B127,Engagement!$B$58:$G$158,5,FALSE))," ")</f>
        <v> </v>
      </c>
      <c r="G127" s="156" t="str">
        <f>IF(B127&gt;0,(VLOOKUP($B127,Engagement!$B$58:$G$158,6,FALSE))," ")</f>
        <v> </v>
      </c>
      <c r="H127" s="152" t="str">
        <f t="shared" si="13"/>
        <v> </v>
      </c>
      <c r="I127" s="197" t="str">
        <f>IF(COUNTIF($F$107:$F127,F127)&lt;2,$F127," ")</f>
        <v> </v>
      </c>
      <c r="J127" s="197">
        <f t="shared" si="14"/>
        <v>100</v>
      </c>
      <c r="K127" s="197" t="str">
        <f>IF(COUNTIF($F$107:$F127,F127)&lt;3,$F127," ")</f>
        <v> </v>
      </c>
      <c r="L127" s="112">
        <f t="shared" si="12"/>
        <v>21</v>
      </c>
      <c r="M127" s="112">
        <f t="shared" si="15"/>
      </c>
      <c r="N127" s="112">
        <f t="shared" si="16"/>
        <v>100</v>
      </c>
    </row>
    <row r="128" spans="1:14" ht="15" customHeight="1">
      <c r="A128" s="22">
        <v>22</v>
      </c>
      <c r="B128" s="158"/>
      <c r="C128" s="159">
        <v>22</v>
      </c>
      <c r="D128" s="155" t="str">
        <f>IF(B128&gt;0,(VLOOKUP($B128,Engagement!$B$58:$G$158,3,FALSE))," ")</f>
        <v> </v>
      </c>
      <c r="E128" s="155" t="str">
        <f>IF(B128&gt;0,(VLOOKUP($B128,Engagement!$B$58:$G$158,4,FALSE))," ")</f>
        <v> </v>
      </c>
      <c r="F128" s="155" t="str">
        <f>IF(B128&gt;0,(VLOOKUP($B128,Engagement!$B$58:$G$158,5,FALSE))," ")</f>
        <v> </v>
      </c>
      <c r="G128" s="156" t="str">
        <f>IF(B128&gt;0,(VLOOKUP($B128,Engagement!$B$58:$G$158,6,FALSE))," ")</f>
        <v> </v>
      </c>
      <c r="H128" s="152" t="str">
        <f t="shared" si="13"/>
        <v> </v>
      </c>
      <c r="I128" s="197" t="str">
        <f>IF(COUNTIF($F$107:$F128,F128)&lt;2,$F128," ")</f>
        <v> </v>
      </c>
      <c r="J128" s="197">
        <f t="shared" si="14"/>
        <v>100</v>
      </c>
      <c r="K128" s="197" t="str">
        <f>IF(COUNTIF($F$107:$F128,F128)&lt;3,$F128," ")</f>
        <v> </v>
      </c>
      <c r="L128" s="112">
        <f t="shared" si="12"/>
        <v>22</v>
      </c>
      <c r="M128" s="112">
        <f t="shared" si="15"/>
      </c>
      <c r="N128" s="112">
        <f t="shared" si="16"/>
        <v>100</v>
      </c>
    </row>
    <row r="129" spans="1:14" ht="15" customHeight="1">
      <c r="A129" s="22">
        <v>23</v>
      </c>
      <c r="B129" s="138"/>
      <c r="C129" s="172">
        <v>23</v>
      </c>
      <c r="D129" s="155" t="str">
        <f>IF(B129&gt;0,(VLOOKUP($B129,Engagement!$B$58:$G$158,3,FALSE))," ")</f>
        <v> </v>
      </c>
      <c r="E129" s="155" t="str">
        <f>IF(B129&gt;0,(VLOOKUP($B129,Engagement!$B$58:$G$158,4,FALSE))," ")</f>
        <v> </v>
      </c>
      <c r="F129" s="155" t="str">
        <f>IF(B129&gt;0,(VLOOKUP($B129,Engagement!$B$58:$G$158,5,FALSE))," ")</f>
        <v> </v>
      </c>
      <c r="G129" s="156" t="str">
        <f>IF(B129&gt;0,(VLOOKUP($B129,Engagement!$B$58:$G$158,6,FALSE))," ")</f>
        <v> </v>
      </c>
      <c r="H129" s="152" t="str">
        <f t="shared" si="13"/>
        <v> </v>
      </c>
      <c r="I129" s="197" t="str">
        <f>IF(COUNTIF($F$107:$F129,F129)&lt;2,$F129," ")</f>
        <v> </v>
      </c>
      <c r="J129" s="197">
        <f t="shared" si="14"/>
        <v>100</v>
      </c>
      <c r="K129" s="197" t="str">
        <f>IF(COUNTIF($F$107:$F129,F129)&lt;3,$F129," ")</f>
        <v> </v>
      </c>
      <c r="L129" s="112">
        <f t="shared" si="12"/>
        <v>23</v>
      </c>
      <c r="M129" s="112">
        <f t="shared" si="15"/>
      </c>
      <c r="N129" s="112">
        <f t="shared" si="16"/>
        <v>100</v>
      </c>
    </row>
    <row r="130" spans="1:14" ht="15" customHeight="1">
      <c r="A130" s="22">
        <v>24</v>
      </c>
      <c r="B130" s="153"/>
      <c r="C130" s="157">
        <v>24</v>
      </c>
      <c r="D130" s="155" t="str">
        <f>IF(B130&gt;0,(VLOOKUP($B130,Engagement!$B$58:$G$158,3,FALSE))," ")</f>
        <v> </v>
      </c>
      <c r="E130" s="155" t="str">
        <f>IF(B130&gt;0,(VLOOKUP($B130,Engagement!$B$58:$G$158,4,FALSE))," ")</f>
        <v> </v>
      </c>
      <c r="F130" s="155" t="str">
        <f>IF(B130&gt;0,(VLOOKUP($B130,Engagement!$B$58:$G$158,5,FALSE))," ")</f>
        <v> </v>
      </c>
      <c r="G130" s="156" t="str">
        <f>IF(B130&gt;0,(VLOOKUP($B130,Engagement!$B$58:$G$158,6,FALSE))," ")</f>
        <v> </v>
      </c>
      <c r="H130" s="152" t="str">
        <f t="shared" si="13"/>
        <v> </v>
      </c>
      <c r="I130" s="197" t="str">
        <f>IF(COUNTIF($F$107:$F130,F130)&lt;2,$F130," ")</f>
        <v> </v>
      </c>
      <c r="J130" s="197">
        <f t="shared" si="14"/>
        <v>100</v>
      </c>
      <c r="K130" s="197" t="str">
        <f>IF(COUNTIF($F$107:$F130,F130)&lt;3,$F130," ")</f>
        <v> </v>
      </c>
      <c r="L130" s="112">
        <f aca="true" t="shared" si="17" ref="L130:L156">IF(K130=$F130,$C130,"")</f>
        <v>24</v>
      </c>
      <c r="M130" s="112">
        <f t="shared" si="15"/>
      </c>
      <c r="N130" s="112">
        <f t="shared" si="16"/>
        <v>100</v>
      </c>
    </row>
    <row r="131" spans="1:14" ht="15" customHeight="1">
      <c r="A131" s="22">
        <v>25</v>
      </c>
      <c r="B131" s="158"/>
      <c r="C131" s="159">
        <v>25</v>
      </c>
      <c r="D131" s="155" t="str">
        <f>IF(B131&gt;0,(VLOOKUP($B131,Engagement!$B$58:$G$158,3,FALSE))," ")</f>
        <v> </v>
      </c>
      <c r="E131" s="155" t="str">
        <f>IF(B131&gt;0,(VLOOKUP($B131,Engagement!$B$58:$G$158,4,FALSE))," ")</f>
        <v> </v>
      </c>
      <c r="F131" s="155" t="str">
        <f>IF(B131&gt;0,(VLOOKUP($B131,Engagement!$B$58:$G$158,5,FALSE))," ")</f>
        <v> </v>
      </c>
      <c r="G131" s="156" t="str">
        <f>IF(B131&gt;0,(VLOOKUP($B131,Engagement!$B$58:$G$158,6,FALSE))," ")</f>
        <v> </v>
      </c>
      <c r="H131" s="152" t="str">
        <f t="shared" si="13"/>
        <v> </v>
      </c>
      <c r="I131" s="197" t="str">
        <f>IF(COUNTIF($F$107:$F131,F131)&lt;2,$F131," ")</f>
        <v> </v>
      </c>
      <c r="J131" s="197">
        <f t="shared" si="14"/>
        <v>100</v>
      </c>
      <c r="K131" s="197" t="str">
        <f>IF(COUNTIF($F$107:$F131,F131)&lt;3,$F131," ")</f>
        <v> </v>
      </c>
      <c r="L131" s="112">
        <f t="shared" si="17"/>
        <v>25</v>
      </c>
      <c r="M131" s="112">
        <f t="shared" si="15"/>
      </c>
      <c r="N131" s="112">
        <f t="shared" si="16"/>
        <v>100</v>
      </c>
    </row>
    <row r="132" spans="1:14" ht="15" customHeight="1">
      <c r="A132" s="22">
        <v>26</v>
      </c>
      <c r="B132" s="138"/>
      <c r="C132" s="172">
        <v>26</v>
      </c>
      <c r="D132" s="155" t="str">
        <f>IF(B132&gt;0,(VLOOKUP($B132,Engagement!$B$58:$G$158,3,FALSE))," ")</f>
        <v> </v>
      </c>
      <c r="E132" s="155" t="str">
        <f>IF(B132&gt;0,(VLOOKUP($B132,Engagement!$B$58:$G$158,4,FALSE))," ")</f>
        <v> </v>
      </c>
      <c r="F132" s="155" t="str">
        <f>IF(B132&gt;0,(VLOOKUP($B132,Engagement!$B$58:$G$158,5,FALSE))," ")</f>
        <v> </v>
      </c>
      <c r="G132" s="156" t="str">
        <f>IF(B132&gt;0,(VLOOKUP($B132,Engagement!$B$58:$G$158,6,FALSE))," ")</f>
        <v> </v>
      </c>
      <c r="H132" s="152" t="str">
        <f t="shared" si="13"/>
        <v> </v>
      </c>
      <c r="I132" s="197" t="str">
        <f>IF(COUNTIF($F$107:$F132,F132)&lt;2,$F132," ")</f>
        <v> </v>
      </c>
      <c r="J132" s="197">
        <f t="shared" si="14"/>
        <v>100</v>
      </c>
      <c r="K132" s="197" t="str">
        <f>IF(COUNTIF($F$107:$F132,F132)&lt;3,$F132," ")</f>
        <v> </v>
      </c>
      <c r="L132" s="112">
        <f t="shared" si="17"/>
        <v>26</v>
      </c>
      <c r="M132" s="112">
        <f t="shared" si="15"/>
      </c>
      <c r="N132" s="112">
        <f t="shared" si="16"/>
        <v>100</v>
      </c>
    </row>
    <row r="133" spans="1:14" ht="15" customHeight="1">
      <c r="A133" s="22">
        <v>27</v>
      </c>
      <c r="B133" s="153"/>
      <c r="C133" s="157">
        <v>27</v>
      </c>
      <c r="D133" s="155" t="str">
        <f>IF(B133&gt;0,(VLOOKUP($B133,Engagement!$B$58:$G$158,3,FALSE))," ")</f>
        <v> </v>
      </c>
      <c r="E133" s="155" t="str">
        <f>IF(B133&gt;0,(VLOOKUP($B133,Engagement!$B$58:$G$158,4,FALSE))," ")</f>
        <v> </v>
      </c>
      <c r="F133" s="155" t="str">
        <f>IF(B133&gt;0,(VLOOKUP($B133,Engagement!$B$58:$G$158,5,FALSE))," ")</f>
        <v> </v>
      </c>
      <c r="G133" s="156" t="str">
        <f>IF(B133&gt;0,(VLOOKUP($B133,Engagement!$B$58:$G$158,6,FALSE))," ")</f>
        <v> </v>
      </c>
      <c r="H133" s="152" t="str">
        <f t="shared" si="13"/>
        <v> </v>
      </c>
      <c r="I133" s="197" t="str">
        <f>IF(COUNTIF($F$107:$F133,F133)&lt;2,$F133," ")</f>
        <v> </v>
      </c>
      <c r="J133" s="197">
        <f t="shared" si="14"/>
        <v>100</v>
      </c>
      <c r="K133" s="197" t="str">
        <f>IF(COUNTIF($F$107:$F133,F133)&lt;3,$F133," ")</f>
        <v> </v>
      </c>
      <c r="L133" s="112">
        <f t="shared" si="17"/>
        <v>27</v>
      </c>
      <c r="M133" s="112">
        <f t="shared" si="15"/>
      </c>
      <c r="N133" s="112">
        <f t="shared" si="16"/>
        <v>100</v>
      </c>
    </row>
    <row r="134" spans="1:14" ht="15" customHeight="1">
      <c r="A134" s="22">
        <v>28</v>
      </c>
      <c r="B134" s="158"/>
      <c r="C134" s="159">
        <v>28</v>
      </c>
      <c r="D134" s="155" t="str">
        <f>IF(B134&gt;0,(VLOOKUP($B134,Engagement!$B$58:$G$158,3,FALSE))," ")</f>
        <v> </v>
      </c>
      <c r="E134" s="155" t="str">
        <f>IF(B134&gt;0,(VLOOKUP($B134,Engagement!$B$58:$G$158,4,FALSE))," ")</f>
        <v> </v>
      </c>
      <c r="F134" s="155" t="str">
        <f>IF(B134&gt;0,(VLOOKUP($B134,Engagement!$B$58:$G$158,5,FALSE))," ")</f>
        <v> </v>
      </c>
      <c r="G134" s="156" t="str">
        <f>IF(B134&gt;0,(VLOOKUP($B134,Engagement!$B$58:$G$158,6,FALSE))," ")</f>
        <v> </v>
      </c>
      <c r="H134" s="152" t="str">
        <f t="shared" si="13"/>
        <v> </v>
      </c>
      <c r="I134" s="197" t="str">
        <f>IF(COUNTIF($F$107:$F134,F134)&lt;2,$F134," ")</f>
        <v> </v>
      </c>
      <c r="J134" s="197">
        <f t="shared" si="14"/>
        <v>100</v>
      </c>
      <c r="K134" s="197" t="str">
        <f>IF(COUNTIF($F$107:$F134,F134)&lt;3,$F134," ")</f>
        <v> </v>
      </c>
      <c r="L134" s="112">
        <f t="shared" si="17"/>
        <v>28</v>
      </c>
      <c r="M134" s="112">
        <f t="shared" si="15"/>
      </c>
      <c r="N134" s="112">
        <f t="shared" si="16"/>
        <v>100</v>
      </c>
    </row>
    <row r="135" spans="1:14" ht="15" customHeight="1">
      <c r="A135" s="22">
        <v>29</v>
      </c>
      <c r="B135" s="138"/>
      <c r="C135" s="172">
        <v>29</v>
      </c>
      <c r="D135" s="155" t="str">
        <f>IF(B135&gt;0,(VLOOKUP($B135,Engagement!$B$58:$G$158,3,FALSE))," ")</f>
        <v> </v>
      </c>
      <c r="E135" s="155" t="str">
        <f>IF(B135&gt;0,(VLOOKUP($B135,Engagement!$B$58:$G$158,4,FALSE))," ")</f>
        <v> </v>
      </c>
      <c r="F135" s="155" t="str">
        <f>IF(B135&gt;0,(VLOOKUP($B135,Engagement!$B$58:$G$158,5,FALSE))," ")</f>
        <v> </v>
      </c>
      <c r="G135" s="156" t="str">
        <f>IF(B135&gt;0,(VLOOKUP($B135,Engagement!$B$58:$G$158,6,FALSE))," ")</f>
        <v> </v>
      </c>
      <c r="H135" s="152" t="str">
        <f t="shared" si="13"/>
        <v> </v>
      </c>
      <c r="I135" s="197" t="str">
        <f>IF(COUNTIF($F$107:$F135,F135)&lt;2,$F135," ")</f>
        <v> </v>
      </c>
      <c r="J135" s="197">
        <f t="shared" si="14"/>
        <v>100</v>
      </c>
      <c r="K135" s="197" t="str">
        <f>IF(COUNTIF($F$107:$F135,F135)&lt;3,$F135," ")</f>
        <v> </v>
      </c>
      <c r="L135" s="112">
        <f t="shared" si="17"/>
        <v>29</v>
      </c>
      <c r="M135" s="112">
        <f t="shared" si="15"/>
      </c>
      <c r="N135" s="112">
        <f t="shared" si="16"/>
        <v>100</v>
      </c>
    </row>
    <row r="136" spans="1:14" ht="15" customHeight="1">
      <c r="A136" s="22">
        <v>30</v>
      </c>
      <c r="B136" s="153"/>
      <c r="C136" s="157">
        <v>30</v>
      </c>
      <c r="D136" s="155" t="str">
        <f>IF(B136&gt;0,(VLOOKUP($B136,Engagement!$B$58:$G$158,3,FALSE))," ")</f>
        <v> </v>
      </c>
      <c r="E136" s="155" t="str">
        <f>IF(B136&gt;0,(VLOOKUP($B136,Engagement!$B$58:$G$158,4,FALSE))," ")</f>
        <v> </v>
      </c>
      <c r="F136" s="155" t="str">
        <f>IF(B136&gt;0,(VLOOKUP($B136,Engagement!$B$58:$G$158,5,FALSE))," ")</f>
        <v> </v>
      </c>
      <c r="G136" s="156" t="str">
        <f>IF(B136&gt;0,(VLOOKUP($B136,Engagement!$B$58:$G$158,6,FALSE))," ")</f>
        <v> </v>
      </c>
      <c r="H136" s="152" t="str">
        <f t="shared" si="13"/>
        <v> </v>
      </c>
      <c r="I136" s="197" t="str">
        <f>IF(COUNTIF($F$107:$F136,F136)&lt;2,$F136," ")</f>
        <v> </v>
      </c>
      <c r="J136" s="197">
        <f t="shared" si="14"/>
        <v>100</v>
      </c>
      <c r="K136" s="197" t="str">
        <f>IF(COUNTIF($F$107:$F136,F136)&lt;3,$F136," ")</f>
        <v> </v>
      </c>
      <c r="L136" s="112">
        <f t="shared" si="17"/>
        <v>30</v>
      </c>
      <c r="M136" s="112">
        <f t="shared" si="15"/>
      </c>
      <c r="N136" s="112">
        <f t="shared" si="16"/>
        <v>100</v>
      </c>
    </row>
    <row r="137" spans="1:14" ht="15" customHeight="1">
      <c r="A137" s="22">
        <v>31</v>
      </c>
      <c r="B137" s="158"/>
      <c r="C137" s="159">
        <v>31</v>
      </c>
      <c r="D137" s="155" t="str">
        <f>IF(B137&gt;0,(VLOOKUP($B137,Engagement!$B$58:$G$158,3,FALSE))," ")</f>
        <v> </v>
      </c>
      <c r="E137" s="155" t="str">
        <f>IF(B137&gt;0,(VLOOKUP($B137,Engagement!$B$58:$G$158,4,FALSE))," ")</f>
        <v> </v>
      </c>
      <c r="F137" s="155" t="str">
        <f>IF(B137&gt;0,(VLOOKUP($B137,Engagement!$B$58:$G$158,5,FALSE))," ")</f>
        <v> </v>
      </c>
      <c r="G137" s="156" t="str">
        <f>IF(B137&gt;0,(VLOOKUP($B137,Engagement!$B$58:$G$158,6,FALSE))," ")</f>
        <v> </v>
      </c>
      <c r="H137" s="152" t="str">
        <f t="shared" si="13"/>
        <v> </v>
      </c>
      <c r="I137" s="197" t="str">
        <f>IF(COUNTIF($F$107:$F137,F137)&lt;2,$F137," ")</f>
        <v> </v>
      </c>
      <c r="J137" s="197">
        <f t="shared" si="14"/>
        <v>100</v>
      </c>
      <c r="K137" s="197" t="str">
        <f>IF(COUNTIF($F$107:$F137,F137)&lt;3,$F137," ")</f>
        <v> </v>
      </c>
      <c r="L137" s="112">
        <f t="shared" si="17"/>
        <v>31</v>
      </c>
      <c r="M137" s="112">
        <f t="shared" si="15"/>
      </c>
      <c r="N137" s="112">
        <f t="shared" si="16"/>
        <v>100</v>
      </c>
    </row>
    <row r="138" spans="1:14" ht="15" customHeight="1">
      <c r="A138" s="22">
        <v>32</v>
      </c>
      <c r="B138" s="138"/>
      <c r="C138" s="172">
        <v>32</v>
      </c>
      <c r="D138" s="155" t="str">
        <f>IF(B138&gt;0,(VLOOKUP($B138,Engagement!$B$58:$G$158,3,FALSE))," ")</f>
        <v> </v>
      </c>
      <c r="E138" s="155" t="str">
        <f>IF(B138&gt;0,(VLOOKUP($B138,Engagement!$B$58:$G$158,4,FALSE))," ")</f>
        <v> </v>
      </c>
      <c r="F138" s="155" t="str">
        <f>IF(B138&gt;0,(VLOOKUP($B138,Engagement!$B$58:$G$158,5,FALSE))," ")</f>
        <v> </v>
      </c>
      <c r="G138" s="156" t="str">
        <f>IF(B138&gt;0,(VLOOKUP($B138,Engagement!$B$58:$G$158,6,FALSE))," ")</f>
        <v> </v>
      </c>
      <c r="H138" s="152" t="str">
        <f t="shared" si="13"/>
        <v> </v>
      </c>
      <c r="I138" s="197" t="str">
        <f>IF(COUNTIF($F$107:$F138,F138)&lt;2,$F138," ")</f>
        <v> </v>
      </c>
      <c r="J138" s="197">
        <f t="shared" si="14"/>
        <v>100</v>
      </c>
      <c r="K138" s="197" t="str">
        <f>IF(COUNTIF($F$107:$F138,F138)&lt;3,$F138," ")</f>
        <v> </v>
      </c>
      <c r="L138" s="112">
        <f t="shared" si="17"/>
        <v>32</v>
      </c>
      <c r="M138" s="112">
        <f t="shared" si="15"/>
      </c>
      <c r="N138" s="112">
        <f t="shared" si="16"/>
        <v>100</v>
      </c>
    </row>
    <row r="139" spans="1:14" ht="15" customHeight="1">
      <c r="A139" s="22">
        <v>33</v>
      </c>
      <c r="B139" s="153"/>
      <c r="C139" s="157">
        <v>33</v>
      </c>
      <c r="D139" s="155" t="str">
        <f>IF(B139&gt;0,(VLOOKUP($B139,Engagement!$B$58:$G$158,3,FALSE))," ")</f>
        <v> </v>
      </c>
      <c r="E139" s="155" t="str">
        <f>IF(B139&gt;0,(VLOOKUP($B139,Engagement!$B$58:$G$158,4,FALSE))," ")</f>
        <v> </v>
      </c>
      <c r="F139" s="155" t="str">
        <f>IF(B139&gt;0,(VLOOKUP($B139,Engagement!$B$58:$G$158,5,FALSE))," ")</f>
        <v> </v>
      </c>
      <c r="G139" s="156" t="str">
        <f>IF(B139&gt;0,(VLOOKUP($B139,Engagement!$B$58:$G$158,6,FALSE))," ")</f>
        <v> </v>
      </c>
      <c r="H139" s="152" t="str">
        <f t="shared" si="13"/>
        <v> </v>
      </c>
      <c r="I139" s="197" t="str">
        <f>IF(COUNTIF($F$107:$F139,F139)&lt;2,$F139," ")</f>
        <v> </v>
      </c>
      <c r="J139" s="197">
        <f t="shared" si="14"/>
        <v>100</v>
      </c>
      <c r="K139" s="197" t="str">
        <f>IF(COUNTIF($F$107:$F139,F139)&lt;3,$F139," ")</f>
        <v> </v>
      </c>
      <c r="L139" s="112">
        <f t="shared" si="17"/>
        <v>33</v>
      </c>
      <c r="M139" s="112">
        <f t="shared" si="15"/>
      </c>
      <c r="N139" s="112">
        <f t="shared" si="16"/>
        <v>100</v>
      </c>
    </row>
    <row r="140" spans="1:14" ht="15" customHeight="1">
      <c r="A140" s="22">
        <v>34</v>
      </c>
      <c r="B140" s="158"/>
      <c r="C140" s="159">
        <v>34</v>
      </c>
      <c r="D140" s="155" t="str">
        <f>IF(B140&gt;0,(VLOOKUP($B140,Engagement!$B$58:$G$158,3,FALSE))," ")</f>
        <v> </v>
      </c>
      <c r="E140" s="155" t="str">
        <f>IF(B140&gt;0,(VLOOKUP($B140,Engagement!$B$58:$G$158,4,FALSE))," ")</f>
        <v> </v>
      </c>
      <c r="F140" s="155" t="str">
        <f>IF(B140&gt;0,(VLOOKUP($B140,Engagement!$B$58:$G$158,5,FALSE))," ")</f>
        <v> </v>
      </c>
      <c r="G140" s="156" t="str">
        <f>IF(B140&gt;0,(VLOOKUP($B140,Engagement!$B$58:$G$158,6,FALSE))," ")</f>
        <v> </v>
      </c>
      <c r="H140" s="152" t="str">
        <f t="shared" si="13"/>
        <v> </v>
      </c>
      <c r="I140" s="197" t="str">
        <f>IF(COUNTIF($F$107:$F140,F140)&lt;2,$F140," ")</f>
        <v> </v>
      </c>
      <c r="J140" s="197">
        <f t="shared" si="14"/>
        <v>100</v>
      </c>
      <c r="K140" s="197" t="str">
        <f>IF(COUNTIF($F$107:$F140,F140)&lt;3,$F140," ")</f>
        <v> </v>
      </c>
      <c r="L140" s="112">
        <f t="shared" si="17"/>
        <v>34</v>
      </c>
      <c r="M140" s="112">
        <f t="shared" si="15"/>
      </c>
      <c r="N140" s="112">
        <f t="shared" si="16"/>
        <v>100</v>
      </c>
    </row>
    <row r="141" spans="1:14" ht="15" customHeight="1">
      <c r="A141" s="22">
        <v>35</v>
      </c>
      <c r="B141" s="138"/>
      <c r="C141" s="172">
        <v>35</v>
      </c>
      <c r="D141" s="155" t="str">
        <f>IF(B141&gt;0,(VLOOKUP($B141,Engagement!$B$58:$G$158,3,FALSE))," ")</f>
        <v> </v>
      </c>
      <c r="E141" s="155" t="str">
        <f>IF(B141&gt;0,(VLOOKUP($B141,Engagement!$B$58:$G$158,4,FALSE))," ")</f>
        <v> </v>
      </c>
      <c r="F141" s="155" t="str">
        <f>IF(B141&gt;0,(VLOOKUP($B141,Engagement!$B$58:$G$158,5,FALSE))," ")</f>
        <v> </v>
      </c>
      <c r="G141" s="156" t="str">
        <f>IF(B141&gt;0,(VLOOKUP($B141,Engagement!$B$58:$G$158,6,FALSE))," ")</f>
        <v> </v>
      </c>
      <c r="H141" s="152" t="str">
        <f t="shared" si="13"/>
        <v> </v>
      </c>
      <c r="I141" s="197" t="str">
        <f>IF(COUNTIF($F$107:$F141,F141)&lt;2,$F141," ")</f>
        <v> </v>
      </c>
      <c r="J141" s="197">
        <f t="shared" si="14"/>
        <v>100</v>
      </c>
      <c r="K141" s="197" t="str">
        <f>IF(COUNTIF($F$107:$F141,F141)&lt;3,$F141," ")</f>
        <v> </v>
      </c>
      <c r="L141" s="112">
        <f t="shared" si="17"/>
        <v>35</v>
      </c>
      <c r="M141" s="112">
        <f t="shared" si="15"/>
      </c>
      <c r="N141" s="112">
        <f t="shared" si="16"/>
        <v>100</v>
      </c>
    </row>
    <row r="142" spans="1:14" ht="15" customHeight="1">
      <c r="A142" s="22">
        <v>36</v>
      </c>
      <c r="B142" s="153"/>
      <c r="C142" s="157">
        <v>36</v>
      </c>
      <c r="D142" s="155" t="str">
        <f>IF(B142&gt;0,(VLOOKUP($B142,Engagement!$B$58:$G$158,3,FALSE))," ")</f>
        <v> </v>
      </c>
      <c r="E142" s="155" t="str">
        <f>IF(B142&gt;0,(VLOOKUP($B142,Engagement!$B$58:$G$158,4,FALSE))," ")</f>
        <v> </v>
      </c>
      <c r="F142" s="155" t="str">
        <f>IF(B142&gt;0,(VLOOKUP($B142,Engagement!$B$58:$G$158,5,FALSE))," ")</f>
        <v> </v>
      </c>
      <c r="G142" s="156" t="str">
        <f>IF(B142&gt;0,(VLOOKUP($B142,Engagement!$B$58:$G$158,6,FALSE))," ")</f>
        <v> </v>
      </c>
      <c r="H142" s="152" t="str">
        <f t="shared" si="13"/>
        <v> </v>
      </c>
      <c r="I142" s="197" t="str">
        <f>IF(COUNTIF($F$107:$F142,F142)&lt;2,$F142," ")</f>
        <v> </v>
      </c>
      <c r="J142" s="197">
        <f t="shared" si="14"/>
        <v>100</v>
      </c>
      <c r="K142" s="197" t="str">
        <f>IF(COUNTIF($F$107:$F142,F142)&lt;3,$F142," ")</f>
        <v> </v>
      </c>
      <c r="L142" s="112">
        <f t="shared" si="17"/>
        <v>36</v>
      </c>
      <c r="M142" s="112">
        <f t="shared" si="15"/>
      </c>
      <c r="N142" s="112">
        <f t="shared" si="16"/>
        <v>100</v>
      </c>
    </row>
    <row r="143" spans="1:14" ht="15" customHeight="1">
      <c r="A143" s="22">
        <v>37</v>
      </c>
      <c r="B143" s="158"/>
      <c r="C143" s="159">
        <v>37</v>
      </c>
      <c r="D143" s="155" t="str">
        <f>IF(B143&gt;0,(VLOOKUP($B143,Engagement!$B$58:$G$158,3,FALSE))," ")</f>
        <v> </v>
      </c>
      <c r="E143" s="155" t="str">
        <f>IF(B143&gt;0,(VLOOKUP($B143,Engagement!$B$58:$G$158,4,FALSE))," ")</f>
        <v> </v>
      </c>
      <c r="F143" s="155" t="str">
        <f>IF(B143&gt;0,(VLOOKUP($B143,Engagement!$B$58:$G$158,5,FALSE))," ")</f>
        <v> </v>
      </c>
      <c r="G143" s="156" t="str">
        <f>IF(B143&gt;0,(VLOOKUP($B143,Engagement!$B$58:$G$158,6,FALSE))," ")</f>
        <v> </v>
      </c>
      <c r="H143" s="152" t="str">
        <f t="shared" si="13"/>
        <v> </v>
      </c>
      <c r="I143" s="197" t="str">
        <f>IF(COUNTIF($F$107:$F143,F143)&lt;2,$F143," ")</f>
        <v> </v>
      </c>
      <c r="J143" s="197">
        <f t="shared" si="14"/>
        <v>100</v>
      </c>
      <c r="K143" s="197" t="str">
        <f>IF(COUNTIF($F$107:$F143,F143)&lt;3,$F143," ")</f>
        <v> </v>
      </c>
      <c r="L143" s="112">
        <f t="shared" si="17"/>
        <v>37</v>
      </c>
      <c r="M143" s="112">
        <f t="shared" si="15"/>
      </c>
      <c r="N143" s="112">
        <f t="shared" si="16"/>
        <v>100</v>
      </c>
    </row>
    <row r="144" spans="1:14" ht="15" customHeight="1">
      <c r="A144" s="22">
        <v>38</v>
      </c>
      <c r="B144" s="138"/>
      <c r="C144" s="172">
        <v>38</v>
      </c>
      <c r="D144" s="155" t="str">
        <f>IF(B144&gt;0,(VLOOKUP($B144,Engagement!$B$58:$G$158,3,FALSE))," ")</f>
        <v> </v>
      </c>
      <c r="E144" s="155" t="str">
        <f>IF(B144&gt;0,(VLOOKUP($B144,Engagement!$B$58:$G$158,4,FALSE))," ")</f>
        <v> </v>
      </c>
      <c r="F144" s="155" t="str">
        <f>IF(B144&gt;0,(VLOOKUP($B144,Engagement!$B$58:$G$158,5,FALSE))," ")</f>
        <v> </v>
      </c>
      <c r="G144" s="156" t="str">
        <f>IF(B144&gt;0,(VLOOKUP($B144,Engagement!$B$58:$G$158,6,FALSE))," ")</f>
        <v> </v>
      </c>
      <c r="H144" s="152" t="str">
        <f t="shared" si="13"/>
        <v> </v>
      </c>
      <c r="I144" s="197" t="str">
        <f>IF(COUNTIF($F$107:$F144,F144)&lt;2,$F144," ")</f>
        <v> </v>
      </c>
      <c r="J144" s="197">
        <f t="shared" si="14"/>
        <v>100</v>
      </c>
      <c r="K144" s="197" t="str">
        <f>IF(COUNTIF($F$107:$F144,F144)&lt;3,$F144," ")</f>
        <v> </v>
      </c>
      <c r="L144" s="112">
        <f t="shared" si="17"/>
        <v>38</v>
      </c>
      <c r="M144" s="112">
        <f t="shared" si="15"/>
      </c>
      <c r="N144" s="112">
        <f t="shared" si="16"/>
        <v>100</v>
      </c>
    </row>
    <row r="145" spans="1:14" ht="15" customHeight="1">
      <c r="A145" s="22">
        <v>39</v>
      </c>
      <c r="B145" s="153"/>
      <c r="C145" s="157">
        <v>39</v>
      </c>
      <c r="D145" s="155" t="str">
        <f>IF(B145&gt;0,(VLOOKUP($B145,Engagement!$B$58:$G$158,3,FALSE))," ")</f>
        <v> </v>
      </c>
      <c r="E145" s="155" t="str">
        <f>IF(B145&gt;0,(VLOOKUP($B145,Engagement!$B$58:$G$158,4,FALSE))," ")</f>
        <v> </v>
      </c>
      <c r="F145" s="155" t="str">
        <f>IF(B145&gt;0,(VLOOKUP($B145,Engagement!$B$58:$G$158,5,FALSE))," ")</f>
        <v> </v>
      </c>
      <c r="G145" s="156" t="str">
        <f>IF(B145&gt;0,(VLOOKUP($B145,Engagement!$B$58:$G$158,6,FALSE))," ")</f>
        <v> </v>
      </c>
      <c r="H145" s="152" t="str">
        <f t="shared" si="13"/>
        <v> </v>
      </c>
      <c r="I145" s="197" t="str">
        <f>IF(COUNTIF($F$107:$F145,F145)&lt;2,$F145," ")</f>
        <v> </v>
      </c>
      <c r="J145" s="197">
        <f t="shared" si="14"/>
        <v>100</v>
      </c>
      <c r="K145" s="197" t="str">
        <f>IF(COUNTIF($F$107:$F145,F145)&lt;3,$F145," ")</f>
        <v> </v>
      </c>
      <c r="L145" s="112">
        <f t="shared" si="17"/>
        <v>39</v>
      </c>
      <c r="M145" s="112">
        <f t="shared" si="15"/>
      </c>
      <c r="N145" s="112">
        <f t="shared" si="16"/>
        <v>100</v>
      </c>
    </row>
    <row r="146" spans="1:14" ht="15" customHeight="1">
      <c r="A146" s="22">
        <v>40</v>
      </c>
      <c r="B146" s="158"/>
      <c r="C146" s="159">
        <v>40</v>
      </c>
      <c r="D146" s="155" t="str">
        <f>IF(B146&gt;0,(VLOOKUP($B146,Engagement!$B$58:$G$158,3,FALSE))," ")</f>
        <v> </v>
      </c>
      <c r="E146" s="155" t="str">
        <f>IF(B146&gt;0,(VLOOKUP($B146,Engagement!$B$58:$G$158,4,FALSE))," ")</f>
        <v> </v>
      </c>
      <c r="F146" s="155" t="str">
        <f>IF(B146&gt;0,(VLOOKUP($B146,Engagement!$B$58:$G$158,5,FALSE))," ")</f>
        <v> </v>
      </c>
      <c r="G146" s="156" t="str">
        <f>IF(B146&gt;0,(VLOOKUP($B146,Engagement!$B$58:$G$158,6,FALSE))," ")</f>
        <v> </v>
      </c>
      <c r="H146" s="152" t="str">
        <f t="shared" si="13"/>
        <v> </v>
      </c>
      <c r="I146" s="197" t="str">
        <f>IF(COUNTIF($F$107:$F146,F146)&lt;2,$F146," ")</f>
        <v> </v>
      </c>
      <c r="J146" s="197">
        <f t="shared" si="14"/>
        <v>100</v>
      </c>
      <c r="K146" s="197" t="str">
        <f>IF(COUNTIF($F$107:$F146,F146)&lt;3,$F146," ")</f>
        <v> </v>
      </c>
      <c r="L146" s="112">
        <f t="shared" si="17"/>
        <v>40</v>
      </c>
      <c r="M146" s="112">
        <f t="shared" si="15"/>
      </c>
      <c r="N146" s="112">
        <f t="shared" si="16"/>
        <v>100</v>
      </c>
    </row>
    <row r="147" spans="1:14" ht="15" customHeight="1">
      <c r="A147" s="22">
        <v>41</v>
      </c>
      <c r="B147" s="153"/>
      <c r="C147" s="157">
        <v>41</v>
      </c>
      <c r="D147" s="155" t="str">
        <f>IF(B147&gt;0,(VLOOKUP($B147,Engagement!$B$58:$G$158,3,FALSE))," ")</f>
        <v> </v>
      </c>
      <c r="E147" s="155" t="str">
        <f>IF(B147&gt;0,(VLOOKUP($B147,Engagement!$B$58:$G$158,4,FALSE))," ")</f>
        <v> </v>
      </c>
      <c r="F147" s="155" t="str">
        <f>IF(B147&gt;0,(VLOOKUP($B147,Engagement!$B$58:$G$158,5,FALSE))," ")</f>
        <v> </v>
      </c>
      <c r="G147" s="156" t="str">
        <f>IF(B147&gt;0,(VLOOKUP($B147,Engagement!$B$58:$G$158,6,FALSE))," ")</f>
        <v> </v>
      </c>
      <c r="H147" s="152" t="str">
        <f t="shared" si="13"/>
        <v> </v>
      </c>
      <c r="I147" s="197" t="str">
        <f>IF(COUNTIF($F$107:$F147,F147)&lt;2,$F147," ")</f>
        <v> </v>
      </c>
      <c r="J147" s="197">
        <f aca="true" t="shared" si="18" ref="J147:J156">IF($E$50&lt;5,100,(IF(I147=F147,C147,"")))</f>
        <v>100</v>
      </c>
      <c r="K147" s="197" t="str">
        <f>IF(COUNTIF($F$107:$F147,F147)&lt;3,$F147," ")</f>
        <v> </v>
      </c>
      <c r="L147" s="112">
        <f t="shared" si="17"/>
        <v>41</v>
      </c>
      <c r="M147" s="112">
        <f aca="true" t="shared" si="19" ref="M147:M156">IF(K147=I147,"",K147)</f>
      </c>
      <c r="N147" s="112">
        <f t="shared" si="16"/>
        <v>100</v>
      </c>
    </row>
    <row r="148" spans="1:14" ht="15" customHeight="1">
      <c r="A148" s="22">
        <v>42</v>
      </c>
      <c r="B148" s="158"/>
      <c r="C148" s="159">
        <v>42</v>
      </c>
      <c r="D148" s="155" t="str">
        <f>IF(B148&gt;0,(VLOOKUP($B148,Engagement!$B$58:$G$158,3,FALSE))," ")</f>
        <v> </v>
      </c>
      <c r="E148" s="155" t="str">
        <f>IF(B148&gt;0,(VLOOKUP($B148,Engagement!$B$58:$G$158,4,FALSE))," ")</f>
        <v> </v>
      </c>
      <c r="F148" s="155" t="str">
        <f>IF(B148&gt;0,(VLOOKUP($B148,Engagement!$B$58:$G$158,5,FALSE))," ")</f>
        <v> </v>
      </c>
      <c r="G148" s="156" t="str">
        <f>IF(B148&gt;0,(VLOOKUP($B148,Engagement!$B$58:$G$158,6,FALSE))," ")</f>
        <v> </v>
      </c>
      <c r="H148" s="152" t="str">
        <f t="shared" si="13"/>
        <v> </v>
      </c>
      <c r="I148" s="197" t="str">
        <f>IF(COUNTIF($F$107:$F148,F148)&lt;2,$F148," ")</f>
        <v> </v>
      </c>
      <c r="J148" s="197">
        <f t="shared" si="18"/>
        <v>100</v>
      </c>
      <c r="K148" s="197" t="str">
        <f>IF(COUNTIF($F$107:$F148,F148)&lt;3,$F148," ")</f>
        <v> </v>
      </c>
      <c r="L148" s="112">
        <f t="shared" si="17"/>
        <v>42</v>
      </c>
      <c r="M148" s="112">
        <f t="shared" si="19"/>
      </c>
      <c r="N148" s="112">
        <f t="shared" si="16"/>
        <v>100</v>
      </c>
    </row>
    <row r="149" spans="1:14" ht="15" customHeight="1">
      <c r="A149" s="22">
        <v>43</v>
      </c>
      <c r="B149" s="153"/>
      <c r="C149" s="157">
        <v>43</v>
      </c>
      <c r="D149" s="155" t="str">
        <f>IF(B149&gt;0,(VLOOKUP($B149,Engagement!$B$58:$G$158,3,FALSE))," ")</f>
        <v> </v>
      </c>
      <c r="E149" s="155" t="str">
        <f>IF(B149&gt;0,(VLOOKUP($B149,Engagement!$B$58:$G$158,4,FALSE))," ")</f>
        <v> </v>
      </c>
      <c r="F149" s="155" t="str">
        <f>IF(B149&gt;0,(VLOOKUP($B149,Engagement!$B$58:$G$158,5,FALSE))," ")</f>
        <v> </v>
      </c>
      <c r="G149" s="156" t="str">
        <f>IF(B149&gt;0,(VLOOKUP($B149,Engagement!$B$58:$G$158,6,FALSE))," ")</f>
        <v> </v>
      </c>
      <c r="H149" s="152" t="str">
        <f t="shared" si="13"/>
        <v> </v>
      </c>
      <c r="I149" s="197" t="str">
        <f>IF(COUNTIF($F$107:$F149,F149)&lt;2,$F149," ")</f>
        <v> </v>
      </c>
      <c r="J149" s="197">
        <f t="shared" si="18"/>
        <v>100</v>
      </c>
      <c r="K149" s="197" t="str">
        <f>IF(COUNTIF($F$107:$F149,F149)&lt;3,$F149," ")</f>
        <v> </v>
      </c>
      <c r="L149" s="112">
        <f t="shared" si="17"/>
        <v>43</v>
      </c>
      <c r="M149" s="112">
        <f t="shared" si="19"/>
      </c>
      <c r="N149" s="112">
        <f t="shared" si="16"/>
        <v>100</v>
      </c>
    </row>
    <row r="150" spans="1:14" ht="15" customHeight="1">
      <c r="A150" s="22">
        <v>44</v>
      </c>
      <c r="B150" s="158"/>
      <c r="C150" s="159">
        <v>44</v>
      </c>
      <c r="D150" s="155" t="str">
        <f>IF(B150&gt;0,(VLOOKUP($B150,Engagement!$B$58:$G$158,3,FALSE))," ")</f>
        <v> </v>
      </c>
      <c r="E150" s="155" t="str">
        <f>IF(B150&gt;0,(VLOOKUP($B150,Engagement!$B$58:$G$158,4,FALSE))," ")</f>
        <v> </v>
      </c>
      <c r="F150" s="155" t="str">
        <f>IF(B150&gt;0,(VLOOKUP($B150,Engagement!$B$58:$G$158,5,FALSE))," ")</f>
        <v> </v>
      </c>
      <c r="G150" s="156" t="str">
        <f>IF(B150&gt;0,(VLOOKUP($B150,Engagement!$B$58:$G$158,6,FALSE))," ")</f>
        <v> </v>
      </c>
      <c r="H150" s="152" t="str">
        <f t="shared" si="13"/>
        <v> </v>
      </c>
      <c r="I150" s="197" t="str">
        <f>IF(COUNTIF($F$107:$F150,F150)&lt;2,$F150," ")</f>
        <v> </v>
      </c>
      <c r="J150" s="197">
        <f t="shared" si="18"/>
        <v>100</v>
      </c>
      <c r="K150" s="197" t="str">
        <f>IF(COUNTIF($F$107:$F150,F150)&lt;3,$F150," ")</f>
        <v> </v>
      </c>
      <c r="L150" s="112">
        <f t="shared" si="17"/>
        <v>44</v>
      </c>
      <c r="M150" s="112">
        <f t="shared" si="19"/>
      </c>
      <c r="N150" s="112">
        <f t="shared" si="16"/>
        <v>100</v>
      </c>
    </row>
    <row r="151" spans="1:14" ht="15" customHeight="1">
      <c r="A151" s="22">
        <v>45</v>
      </c>
      <c r="B151" s="153"/>
      <c r="C151" s="157">
        <v>45</v>
      </c>
      <c r="D151" s="155" t="str">
        <f>IF(B151&gt;0,(VLOOKUP($B151,Engagement!$B$58:$G$158,3,FALSE))," ")</f>
        <v> </v>
      </c>
      <c r="E151" s="155" t="str">
        <f>IF(B151&gt;0,(VLOOKUP($B151,Engagement!$B$58:$G$158,4,FALSE))," ")</f>
        <v> </v>
      </c>
      <c r="F151" s="155" t="str">
        <f>IF(B151&gt;0,(VLOOKUP($B151,Engagement!$B$58:$G$158,5,FALSE))," ")</f>
        <v> </v>
      </c>
      <c r="G151" s="156" t="str">
        <f>IF(B151&gt;0,(VLOOKUP($B151,Engagement!$B$58:$G$158,6,FALSE))," ")</f>
        <v> </v>
      </c>
      <c r="H151" s="152" t="str">
        <f t="shared" si="13"/>
        <v> </v>
      </c>
      <c r="I151" s="197" t="str">
        <f>IF(COUNTIF($F$107:$F151,F151)&lt;2,$F151," ")</f>
        <v> </v>
      </c>
      <c r="J151" s="197">
        <f t="shared" si="18"/>
        <v>100</v>
      </c>
      <c r="K151" s="197" t="str">
        <f>IF(COUNTIF($F$107:$F151,F151)&lt;3,$F151," ")</f>
        <v> </v>
      </c>
      <c r="L151" s="112">
        <f t="shared" si="17"/>
        <v>45</v>
      </c>
      <c r="M151" s="112">
        <f t="shared" si="19"/>
      </c>
      <c r="N151" s="112">
        <f t="shared" si="16"/>
        <v>100</v>
      </c>
    </row>
    <row r="152" spans="1:14" ht="15" customHeight="1">
      <c r="A152" s="22">
        <v>46</v>
      </c>
      <c r="B152" s="158"/>
      <c r="C152" s="159">
        <v>46</v>
      </c>
      <c r="D152" s="155" t="str">
        <f>IF(B152&gt;0,(VLOOKUP($B152,Engagement!$B$58:$G$158,3,FALSE))," ")</f>
        <v> </v>
      </c>
      <c r="E152" s="155" t="str">
        <f>IF(B152&gt;0,(VLOOKUP($B152,Engagement!$B$58:$G$158,4,FALSE))," ")</f>
        <v> </v>
      </c>
      <c r="F152" s="155" t="str">
        <f>IF(B152&gt;0,(VLOOKUP($B152,Engagement!$B$58:$G$158,5,FALSE))," ")</f>
        <v> </v>
      </c>
      <c r="G152" s="156" t="str">
        <f>IF(B152&gt;0,(VLOOKUP($B152,Engagement!$B$58:$G$158,6,FALSE))," ")</f>
        <v> </v>
      </c>
      <c r="H152" s="152" t="str">
        <f t="shared" si="13"/>
        <v> </v>
      </c>
      <c r="I152" s="197" t="str">
        <f>IF(COUNTIF($F$107:$F152,F152)&lt;2,$F152," ")</f>
        <v> </v>
      </c>
      <c r="J152" s="197">
        <f t="shared" si="18"/>
        <v>100</v>
      </c>
      <c r="K152" s="197" t="str">
        <f>IF(COUNTIF($F$107:$F152,F152)&lt;3,$F152," ")</f>
        <v> </v>
      </c>
      <c r="L152" s="112">
        <f t="shared" si="17"/>
        <v>46</v>
      </c>
      <c r="M152" s="112">
        <f t="shared" si="19"/>
      </c>
      <c r="N152" s="112">
        <f t="shared" si="16"/>
        <v>100</v>
      </c>
    </row>
    <row r="153" spans="1:14" ht="15" customHeight="1">
      <c r="A153" s="22">
        <v>47</v>
      </c>
      <c r="B153" s="153"/>
      <c r="C153" s="157">
        <v>47</v>
      </c>
      <c r="D153" s="155" t="str">
        <f>IF(B153&gt;0,(VLOOKUP($B153,Engagement!$B$58:$G$158,3,FALSE))," ")</f>
        <v> </v>
      </c>
      <c r="E153" s="155" t="str">
        <f>IF(B153&gt;0,(VLOOKUP($B153,Engagement!$B$58:$G$158,4,FALSE))," ")</f>
        <v> </v>
      </c>
      <c r="F153" s="155" t="str">
        <f>IF(B153&gt;0,(VLOOKUP($B153,Engagement!$B$58:$G$158,5,FALSE))," ")</f>
        <v> </v>
      </c>
      <c r="G153" s="156" t="str">
        <f>IF(B153&gt;0,(VLOOKUP($B153,Engagement!$B$58:$G$158,6,FALSE))," ")</f>
        <v> </v>
      </c>
      <c r="H153" s="152" t="str">
        <f t="shared" si="13"/>
        <v> </v>
      </c>
      <c r="I153" s="197" t="str">
        <f>IF(COUNTIF($F$107:$F153,F153)&lt;2,$F153," ")</f>
        <v> </v>
      </c>
      <c r="J153" s="197">
        <f t="shared" si="18"/>
        <v>100</v>
      </c>
      <c r="K153" s="197" t="str">
        <f>IF(COUNTIF($F$107:$F153,F153)&lt;3,$F153," ")</f>
        <v> </v>
      </c>
      <c r="L153" s="112">
        <f t="shared" si="17"/>
        <v>47</v>
      </c>
      <c r="M153" s="112">
        <f t="shared" si="19"/>
      </c>
      <c r="N153" s="112">
        <f t="shared" si="16"/>
        <v>100</v>
      </c>
    </row>
    <row r="154" spans="1:14" ht="15" customHeight="1">
      <c r="A154" s="22">
        <v>48</v>
      </c>
      <c r="B154" s="158"/>
      <c r="C154" s="159">
        <v>48</v>
      </c>
      <c r="D154" s="155" t="str">
        <f>IF(B154&gt;0,(VLOOKUP($B154,Engagement!$B$58:$G$158,3,FALSE))," ")</f>
        <v> </v>
      </c>
      <c r="E154" s="155" t="str">
        <f>IF(B154&gt;0,(VLOOKUP($B154,Engagement!$B$58:$G$158,4,FALSE))," ")</f>
        <v> </v>
      </c>
      <c r="F154" s="155" t="str">
        <f>IF(B154&gt;0,(VLOOKUP($B154,Engagement!$B$58:$G$158,5,FALSE))," ")</f>
        <v> </v>
      </c>
      <c r="G154" s="156" t="str">
        <f>IF(B154&gt;0,(VLOOKUP($B154,Engagement!$B$58:$G$158,6,FALSE))," ")</f>
        <v> </v>
      </c>
      <c r="H154" s="152" t="str">
        <f t="shared" si="13"/>
        <v> </v>
      </c>
      <c r="I154" s="197" t="str">
        <f>IF(COUNTIF($F$107:$F154,F154)&lt;2,$F154," ")</f>
        <v> </v>
      </c>
      <c r="J154" s="197">
        <f t="shared" si="18"/>
        <v>100</v>
      </c>
      <c r="K154" s="197" t="str">
        <f>IF(COUNTIF($F$107:$F154,F154)&lt;3,$F154," ")</f>
        <v> </v>
      </c>
      <c r="L154" s="112">
        <f t="shared" si="17"/>
        <v>48</v>
      </c>
      <c r="M154" s="112">
        <f t="shared" si="19"/>
      </c>
      <c r="N154" s="112">
        <f t="shared" si="16"/>
        <v>100</v>
      </c>
    </row>
    <row r="155" spans="1:14" ht="15" customHeight="1">
      <c r="A155" s="22">
        <v>49</v>
      </c>
      <c r="B155" s="153"/>
      <c r="C155" s="157">
        <v>49</v>
      </c>
      <c r="D155" s="155" t="str">
        <f>IF(B155&gt;0,(VLOOKUP($B155,Engagement!$B$58:$G$158,3,FALSE))," ")</f>
        <v> </v>
      </c>
      <c r="E155" s="155" t="str">
        <f>IF(B155&gt;0,(VLOOKUP($B155,Engagement!$B$58:$G$158,4,FALSE))," ")</f>
        <v> </v>
      </c>
      <c r="F155" s="155" t="str">
        <f>IF(B155&gt;0,(VLOOKUP($B155,Engagement!$B$58:$G$158,5,FALSE))," ")</f>
        <v> </v>
      </c>
      <c r="G155" s="156" t="str">
        <f>IF(B155&gt;0,(VLOOKUP($B155,Engagement!$B$58:$G$158,6,FALSE))," ")</f>
        <v> </v>
      </c>
      <c r="H155" s="152" t="str">
        <f t="shared" si="13"/>
        <v> </v>
      </c>
      <c r="I155" s="197" t="str">
        <f>IF(COUNTIF($F$107:$F155,F155)&lt;2,$F155," ")</f>
        <v> </v>
      </c>
      <c r="J155" s="197">
        <f t="shared" si="18"/>
        <v>100</v>
      </c>
      <c r="K155" s="197" t="str">
        <f>IF(COUNTIF($F$107:$F155,F155)&lt;3,$F155," ")</f>
        <v> </v>
      </c>
      <c r="L155" s="112">
        <f t="shared" si="17"/>
        <v>49</v>
      </c>
      <c r="M155" s="112">
        <f t="shared" si="19"/>
      </c>
      <c r="N155" s="112">
        <f t="shared" si="16"/>
        <v>100</v>
      </c>
    </row>
    <row r="156" spans="1:14" ht="15" customHeight="1">
      <c r="A156" s="22">
        <v>50</v>
      </c>
      <c r="B156" s="158"/>
      <c r="C156" s="159">
        <v>50</v>
      </c>
      <c r="D156" s="155" t="str">
        <f>IF(B156&gt;0,(VLOOKUP($B156,Engagement!$B$58:$G$158,3,FALSE))," ")</f>
        <v> </v>
      </c>
      <c r="E156" s="155" t="str">
        <f>IF(B156&gt;0,(VLOOKUP($B156,Engagement!$B$58:$G$158,4,FALSE))," ")</f>
        <v> </v>
      </c>
      <c r="F156" s="155" t="str">
        <f>IF(B156&gt;0,(VLOOKUP($B156,Engagement!$B$58:$G$158,5,FALSE))," ")</f>
        <v> </v>
      </c>
      <c r="G156" s="156" t="str">
        <f>IF(B156&gt;0,(VLOOKUP($B156,Engagement!$B$58:$G$158,6,FALSE))," ")</f>
        <v> </v>
      </c>
      <c r="H156" s="152" t="str">
        <f t="shared" si="13"/>
        <v> </v>
      </c>
      <c r="I156" s="197" t="str">
        <f>IF(COUNTIF($F$107:$F156,F156)&lt;2,$F156," ")</f>
        <v> </v>
      </c>
      <c r="J156" s="197">
        <f t="shared" si="18"/>
        <v>100</v>
      </c>
      <c r="K156" s="197" t="str">
        <f>IF(COUNTIF($F$107:$F156,F156)&lt;3,$F156," ")</f>
        <v> </v>
      </c>
      <c r="L156" s="112">
        <f t="shared" si="17"/>
        <v>50</v>
      </c>
      <c r="M156" s="112">
        <f t="shared" si="19"/>
      </c>
      <c r="N156" s="112">
        <f t="shared" si="16"/>
        <v>100</v>
      </c>
    </row>
    <row r="157" spans="1:12" ht="15" customHeight="1">
      <c r="A157" s="22"/>
      <c r="B157" s="113"/>
      <c r="C157" s="107"/>
      <c r="D157" s="137" t="str">
        <f>+Engagement!D159</f>
        <v>PUPILLES 1</v>
      </c>
      <c r="E157" s="137" t="str">
        <f>+Engagement!E159</f>
        <v>PUPILLES 2</v>
      </c>
      <c r="F157" s="137" t="s">
        <v>101</v>
      </c>
      <c r="G157" s="136"/>
      <c r="H157" s="152"/>
      <c r="I157" s="197"/>
      <c r="L157" s="112"/>
    </row>
    <row r="158" spans="1:12" ht="15" customHeight="1">
      <c r="A158" s="22"/>
      <c r="B158" s="333" t="s">
        <v>48</v>
      </c>
      <c r="C158" s="333"/>
      <c r="D158" s="108">
        <f>Engagement!$D$160</f>
        <v>0</v>
      </c>
      <c r="E158" s="108">
        <f>Engagement!$E$160</f>
        <v>0</v>
      </c>
      <c r="F158" s="108">
        <f>SUM(D158:E158)</f>
        <v>0</v>
      </c>
      <c r="G158" s="101"/>
      <c r="I158" s="197"/>
      <c r="L158" s="112"/>
    </row>
    <row r="159" spans="1:12" ht="15" customHeight="1">
      <c r="A159" s="22"/>
      <c r="B159" s="333" t="s">
        <v>50</v>
      </c>
      <c r="C159" s="333"/>
      <c r="D159" s="151">
        <f>Engagement!$D$161</f>
        <v>0</v>
      </c>
      <c r="E159" s="99">
        <f>Engagement!$E$161</f>
        <v>0</v>
      </c>
      <c r="F159" s="99">
        <f>SUM(D159:E159)</f>
        <v>0</v>
      </c>
      <c r="G159" s="101"/>
      <c r="I159" s="197"/>
      <c r="L159" s="112"/>
    </row>
    <row r="160" spans="1:12" ht="15" customHeight="1">
      <c r="A160" s="22"/>
      <c r="B160" s="333" t="s">
        <v>51</v>
      </c>
      <c r="C160" s="333"/>
      <c r="D160" s="99">
        <f>COUNTIF($B165:$B214,"&gt;0")</f>
        <v>0</v>
      </c>
      <c r="E160" s="106">
        <f>COUNTIF($B216:$B265,"&gt;0")</f>
        <v>0</v>
      </c>
      <c r="F160" s="108">
        <f>SUM(D160:E160)</f>
        <v>0</v>
      </c>
      <c r="G160" s="101"/>
      <c r="I160" s="197"/>
      <c r="L160" s="112"/>
    </row>
    <row r="161" spans="1:12" ht="27.75">
      <c r="A161" s="22"/>
      <c r="B161" s="160" t="s">
        <v>32</v>
      </c>
      <c r="C161" s="161"/>
      <c r="D161" s="162"/>
      <c r="E161" s="162"/>
      <c r="F161" s="164"/>
      <c r="G161" s="162"/>
      <c r="I161" s="197"/>
      <c r="L161" s="112"/>
    </row>
    <row r="162" spans="1:12" ht="15" customHeight="1">
      <c r="A162" s="22"/>
      <c r="B162" s="345" t="s">
        <v>36</v>
      </c>
      <c r="C162" s="348" t="s">
        <v>21</v>
      </c>
      <c r="D162" s="345" t="s">
        <v>13</v>
      </c>
      <c r="E162" s="345" t="s">
        <v>22</v>
      </c>
      <c r="F162" s="345" t="s">
        <v>23</v>
      </c>
      <c r="G162" s="332" t="s">
        <v>123</v>
      </c>
      <c r="I162" s="197"/>
      <c r="L162" s="112"/>
    </row>
    <row r="163" spans="1:12" ht="15" customHeight="1">
      <c r="A163" s="22"/>
      <c r="B163" s="346"/>
      <c r="C163" s="348"/>
      <c r="D163" s="345"/>
      <c r="E163" s="345"/>
      <c r="F163" s="345"/>
      <c r="G163" s="332"/>
      <c r="I163" s="197"/>
      <c r="L163" s="112"/>
    </row>
    <row r="164" spans="1:12" ht="15" customHeight="1">
      <c r="A164" s="22"/>
      <c r="B164" s="177"/>
      <c r="C164" s="347" t="s">
        <v>75</v>
      </c>
      <c r="D164" s="347"/>
      <c r="E164" s="347"/>
      <c r="F164" s="347"/>
      <c r="G164" s="175"/>
      <c r="I164" s="197"/>
      <c r="L164" s="112"/>
    </row>
    <row r="165" spans="1:14" ht="15" customHeight="1">
      <c r="A165" s="22">
        <v>1</v>
      </c>
      <c r="B165" s="153"/>
      <c r="C165" s="157">
        <v>1</v>
      </c>
      <c r="D165" s="155" t="str">
        <f>IF(B165&gt;0,(VLOOKUP($B165,Engagement!$B$166:$G$256,3,FALSE))," ")</f>
        <v> </v>
      </c>
      <c r="E165" s="155" t="str">
        <f>IF(B165&gt;0,(VLOOKUP($B165,Engagement!$B$166:$G$256,4,FALSE))," ")</f>
        <v> </v>
      </c>
      <c r="F165" s="155" t="str">
        <f>IF(B165&gt;0,(VLOOKUP($B165,Engagement!$B$166:$G$256,5,FALSE))," ")</f>
        <v> </v>
      </c>
      <c r="G165" s="156" t="str">
        <f>IF(B165&gt;0,(VLOOKUP($B165,Engagement!$B$166:$G$256,6,FALSE))," ")</f>
        <v> </v>
      </c>
      <c r="H165" s="152" t="str">
        <f>IF(COUNTIF($B$165:$B$184,B165)&gt;1,"X"," ")</f>
        <v> </v>
      </c>
      <c r="I165" s="197" t="str">
        <f>IF(COUNTIF($F$165:$F165,F165)&lt;2,$F165," ")</f>
        <v> </v>
      </c>
      <c r="J165" s="197">
        <f>IF($D$159&lt;5,100,(IF(I165=F165,C165,"")))</f>
        <v>100</v>
      </c>
      <c r="K165" s="197" t="str">
        <f>IF(COUNTIF($F$165:$F165,F165)&lt;3,$F165," ")</f>
        <v> </v>
      </c>
      <c r="L165" s="112">
        <f aca="true" t="shared" si="20" ref="L165:L203">IF(K165=$F165,$C165,"")</f>
        <v>1</v>
      </c>
      <c r="M165" s="112">
        <f>IF(K165=I165,"",K165)</f>
      </c>
      <c r="N165" s="112">
        <f>IF($D$159&lt;5,100,(IF(M165=$F165,$C165,100)))</f>
        <v>100</v>
      </c>
    </row>
    <row r="166" spans="1:14" ht="15" customHeight="1">
      <c r="A166" s="22">
        <v>2</v>
      </c>
      <c r="B166" s="153"/>
      <c r="C166" s="157">
        <v>2</v>
      </c>
      <c r="D166" s="155" t="str">
        <f>IF(B166&gt;0,(VLOOKUP($B166,Engagement!$B$166:$G$256,3,FALSE))," ")</f>
        <v> </v>
      </c>
      <c r="E166" s="155" t="str">
        <f>IF(B166&gt;0,(VLOOKUP($B166,Engagement!$B$166:$G$256,4,FALSE))," ")</f>
        <v> </v>
      </c>
      <c r="F166" s="155" t="str">
        <f>IF(B166&gt;0,(VLOOKUP($B166,Engagement!$B$166:$G$256,5,FALSE))," ")</f>
        <v> </v>
      </c>
      <c r="G166" s="156" t="str">
        <f>IF(B166&gt;0,(VLOOKUP($B166,Engagement!$B$166:$G$256,6,FALSE))," ")</f>
        <v> </v>
      </c>
      <c r="H166" s="152" t="str">
        <f aca="true" t="shared" si="21" ref="H166:H214">IF(COUNTIF($B$165:$B$184,B166)&gt;1,"X"," ")</f>
        <v> </v>
      </c>
      <c r="I166" s="197" t="str">
        <f>IF(COUNTIF($F$165:$F166,F166)&lt;2,$F166," ")</f>
        <v> </v>
      </c>
      <c r="J166" s="197">
        <f aca="true" t="shared" si="22" ref="J166:J204">IF($D$159&lt;5,100,(IF(I166=F166,C166,"")))</f>
        <v>100</v>
      </c>
      <c r="K166" s="197" t="str">
        <f>IF(COUNTIF($F$165:$F166,F166)&lt;3,$F166," ")</f>
        <v> </v>
      </c>
      <c r="L166" s="112">
        <f t="shared" si="20"/>
        <v>2</v>
      </c>
      <c r="M166" s="112">
        <f aca="true" t="shared" si="23" ref="M166:M204">IF(K166=I166,"",K166)</f>
      </c>
      <c r="N166" s="112">
        <f aca="true" t="shared" si="24" ref="N166:N214">IF($D$159&lt;5,100,(IF(M166=$F166,$C166,100)))</f>
        <v>100</v>
      </c>
    </row>
    <row r="167" spans="1:14" ht="15" customHeight="1">
      <c r="A167" s="22">
        <v>3</v>
      </c>
      <c r="B167" s="153"/>
      <c r="C167" s="157">
        <v>3</v>
      </c>
      <c r="D167" s="155" t="str">
        <f>IF(B167&gt;0,(VLOOKUP($B167,Engagement!$B$166:$G$256,3,FALSE))," ")</f>
        <v> </v>
      </c>
      <c r="E167" s="155" t="str">
        <f>IF(B167&gt;0,(VLOOKUP($B167,Engagement!$B$166:$G$256,4,FALSE))," ")</f>
        <v> </v>
      </c>
      <c r="F167" s="155" t="str">
        <f>IF(B167&gt;0,(VLOOKUP($B167,Engagement!$B$166:$G$256,5,FALSE))," ")</f>
        <v> </v>
      </c>
      <c r="G167" s="156" t="str">
        <f>IF(B167&gt;0,(VLOOKUP($B167,Engagement!$B$166:$G$256,6,FALSE))," ")</f>
        <v> </v>
      </c>
      <c r="H167" s="152" t="str">
        <f t="shared" si="21"/>
        <v> </v>
      </c>
      <c r="I167" s="197" t="str">
        <f>IF(COUNTIF($F$165:$F167,F167)&lt;2,$F167," ")</f>
        <v> </v>
      </c>
      <c r="J167" s="197">
        <f t="shared" si="22"/>
        <v>100</v>
      </c>
      <c r="K167" s="197" t="str">
        <f>IF(COUNTIF($F$165:$F167,F167)&lt;3,$F167," ")</f>
        <v> </v>
      </c>
      <c r="L167" s="112">
        <f t="shared" si="20"/>
        <v>3</v>
      </c>
      <c r="M167" s="112">
        <f t="shared" si="23"/>
      </c>
      <c r="N167" s="112">
        <f t="shared" si="24"/>
        <v>100</v>
      </c>
    </row>
    <row r="168" spans="1:14" ht="15" customHeight="1">
      <c r="A168" s="22">
        <v>4</v>
      </c>
      <c r="B168" s="153"/>
      <c r="C168" s="157">
        <v>4</v>
      </c>
      <c r="D168" s="155" t="str">
        <f>IF(B168&gt;0,(VLOOKUP($B168,Engagement!$B$166:$G$256,3,FALSE))," ")</f>
        <v> </v>
      </c>
      <c r="E168" s="155" t="str">
        <f>IF(B168&gt;0,(VLOOKUP($B168,Engagement!$B$166:$G$256,4,FALSE))," ")</f>
        <v> </v>
      </c>
      <c r="F168" s="155" t="str">
        <f>IF(B168&gt;0,(VLOOKUP($B168,Engagement!$B$166:$G$256,5,FALSE))," ")</f>
        <v> </v>
      </c>
      <c r="G168" s="156" t="str">
        <f>IF(B168&gt;0,(VLOOKUP($B168,Engagement!$B$166:$G$256,6,FALSE))," ")</f>
        <v> </v>
      </c>
      <c r="H168" s="152" t="str">
        <f t="shared" si="21"/>
        <v> </v>
      </c>
      <c r="I168" s="197" t="str">
        <f>IF(COUNTIF($F$165:$F168,F168)&lt;2,$F168," ")</f>
        <v> </v>
      </c>
      <c r="J168" s="197">
        <f t="shared" si="22"/>
        <v>100</v>
      </c>
      <c r="K168" s="197" t="str">
        <f>IF(COUNTIF($F$165:$F168,F168)&lt;3,$F168," ")</f>
        <v> </v>
      </c>
      <c r="L168" s="112">
        <f t="shared" si="20"/>
        <v>4</v>
      </c>
      <c r="M168" s="112">
        <f t="shared" si="23"/>
      </c>
      <c r="N168" s="112">
        <f t="shared" si="24"/>
        <v>100</v>
      </c>
    </row>
    <row r="169" spans="1:14" ht="15" customHeight="1">
      <c r="A169" s="22">
        <v>5</v>
      </c>
      <c r="B169" s="153"/>
      <c r="C169" s="157">
        <v>5</v>
      </c>
      <c r="D169" s="155" t="str">
        <f>IF(B169&gt;0,(VLOOKUP($B169,Engagement!$B$166:$G$256,3,FALSE))," ")</f>
        <v> </v>
      </c>
      <c r="E169" s="155" t="str">
        <f>IF(B169&gt;0,(VLOOKUP($B169,Engagement!$B$166:$G$256,4,FALSE))," ")</f>
        <v> </v>
      </c>
      <c r="F169" s="155" t="str">
        <f>IF(B169&gt;0,(VLOOKUP($B169,Engagement!$B$166:$G$256,5,FALSE))," ")</f>
        <v> </v>
      </c>
      <c r="G169" s="156" t="str">
        <f>IF(B169&gt;0,(VLOOKUP($B169,Engagement!$B$166:$G$256,6,FALSE))," ")</f>
        <v> </v>
      </c>
      <c r="H169" s="152" t="str">
        <f t="shared" si="21"/>
        <v> </v>
      </c>
      <c r="I169" s="197" t="str">
        <f>IF(COUNTIF($F$165:$F169,F169)&lt;2,$F169," ")</f>
        <v> </v>
      </c>
      <c r="J169" s="197">
        <f t="shared" si="22"/>
        <v>100</v>
      </c>
      <c r="K169" s="197" t="str">
        <f>IF(COUNTIF($F$165:$F169,F169)&lt;3,$F169," ")</f>
        <v> </v>
      </c>
      <c r="L169" s="112">
        <f t="shared" si="20"/>
        <v>5</v>
      </c>
      <c r="M169" s="112">
        <f t="shared" si="23"/>
      </c>
      <c r="N169" s="112">
        <f t="shared" si="24"/>
        <v>100</v>
      </c>
    </row>
    <row r="170" spans="1:14" ht="15" customHeight="1">
      <c r="A170" s="22">
        <v>6</v>
      </c>
      <c r="B170" s="153"/>
      <c r="C170" s="157">
        <v>6</v>
      </c>
      <c r="D170" s="155" t="str">
        <f>IF(B170&gt;0,(VLOOKUP($B170,Engagement!$B$166:$G$256,3,FALSE))," ")</f>
        <v> </v>
      </c>
      <c r="E170" s="155" t="str">
        <f>IF(B170&gt;0,(VLOOKUP($B170,Engagement!$B$166:$G$256,4,FALSE))," ")</f>
        <v> </v>
      </c>
      <c r="F170" s="155" t="str">
        <f>IF(B170&gt;0,(VLOOKUP($B170,Engagement!$B$166:$G$256,5,FALSE))," ")</f>
        <v> </v>
      </c>
      <c r="G170" s="156" t="str">
        <f>IF(B170&gt;0,(VLOOKUP($B170,Engagement!$B$166:$G$256,6,FALSE))," ")</f>
        <v> </v>
      </c>
      <c r="H170" s="152" t="str">
        <f t="shared" si="21"/>
        <v> </v>
      </c>
      <c r="I170" s="197" t="str">
        <f>IF(COUNTIF($F$165:$F170,F170)&lt;2,$F170," ")</f>
        <v> </v>
      </c>
      <c r="J170" s="197">
        <f t="shared" si="22"/>
        <v>100</v>
      </c>
      <c r="K170" s="197" t="str">
        <f>IF(COUNTIF($F$165:$F170,F170)&lt;3,$F170," ")</f>
        <v> </v>
      </c>
      <c r="L170" s="112">
        <f t="shared" si="20"/>
        <v>6</v>
      </c>
      <c r="M170" s="112">
        <f t="shared" si="23"/>
      </c>
      <c r="N170" s="112">
        <f t="shared" si="24"/>
        <v>100</v>
      </c>
    </row>
    <row r="171" spans="1:14" ht="15" customHeight="1">
      <c r="A171" s="22">
        <v>7</v>
      </c>
      <c r="B171" s="153"/>
      <c r="C171" s="157">
        <v>7</v>
      </c>
      <c r="D171" s="155" t="str">
        <f>IF(B171&gt;0,(VLOOKUP($B171,Engagement!$B$166:$G$256,3,FALSE))," ")</f>
        <v> </v>
      </c>
      <c r="E171" s="155" t="str">
        <f>IF(B171&gt;0,(VLOOKUP($B171,Engagement!$B$166:$G$256,4,FALSE))," ")</f>
        <v> </v>
      </c>
      <c r="F171" s="155" t="str">
        <f>IF(B171&gt;0,(VLOOKUP($B171,Engagement!$B$166:$G$256,5,FALSE))," ")</f>
        <v> </v>
      </c>
      <c r="G171" s="156" t="str">
        <f>IF(B171&gt;0,(VLOOKUP($B171,Engagement!$B$166:$G$256,6,FALSE))," ")</f>
        <v> </v>
      </c>
      <c r="H171" s="152" t="str">
        <f t="shared" si="21"/>
        <v> </v>
      </c>
      <c r="I171" s="197" t="str">
        <f>IF(COUNTIF($F$165:$F171,F171)&lt;2,$F171," ")</f>
        <v> </v>
      </c>
      <c r="J171" s="197">
        <f t="shared" si="22"/>
        <v>100</v>
      </c>
      <c r="K171" s="197" t="str">
        <f>IF(COUNTIF($F$165:$F171,F171)&lt;3,$F171," ")</f>
        <v> </v>
      </c>
      <c r="L171" s="112">
        <f t="shared" si="20"/>
        <v>7</v>
      </c>
      <c r="M171" s="112">
        <f t="shared" si="23"/>
      </c>
      <c r="N171" s="112">
        <f t="shared" si="24"/>
        <v>100</v>
      </c>
    </row>
    <row r="172" spans="1:14" ht="15" customHeight="1">
      <c r="A172" s="22">
        <v>8</v>
      </c>
      <c r="B172" s="153"/>
      <c r="C172" s="157">
        <v>8</v>
      </c>
      <c r="D172" s="155" t="str">
        <f>IF(B172&gt;0,(VLOOKUP($B172,Engagement!$B$166:$G$256,3,FALSE))," ")</f>
        <v> </v>
      </c>
      <c r="E172" s="155" t="str">
        <f>IF(B172&gt;0,(VLOOKUP($B172,Engagement!$B$166:$G$256,4,FALSE))," ")</f>
        <v> </v>
      </c>
      <c r="F172" s="155" t="str">
        <f>IF(B172&gt;0,(VLOOKUP($B172,Engagement!$B$166:$G$256,5,FALSE))," ")</f>
        <v> </v>
      </c>
      <c r="G172" s="156" t="str">
        <f>IF(B172&gt;0,(VLOOKUP($B172,Engagement!$B$166:$G$256,6,FALSE))," ")</f>
        <v> </v>
      </c>
      <c r="H172" s="152" t="str">
        <f t="shared" si="21"/>
        <v> </v>
      </c>
      <c r="I172" s="197" t="str">
        <f>IF(COUNTIF($F$165:$F172,F172)&lt;2,$F172," ")</f>
        <v> </v>
      </c>
      <c r="J172" s="197">
        <f t="shared" si="22"/>
        <v>100</v>
      </c>
      <c r="K172" s="197" t="str">
        <f>IF(COUNTIF($F$165:$F172,F172)&lt;3,$F172," ")</f>
        <v> </v>
      </c>
      <c r="L172" s="112">
        <f t="shared" si="20"/>
        <v>8</v>
      </c>
      <c r="M172" s="112">
        <f t="shared" si="23"/>
      </c>
      <c r="N172" s="112">
        <f t="shared" si="24"/>
        <v>100</v>
      </c>
    </row>
    <row r="173" spans="1:14" ht="15" customHeight="1">
      <c r="A173" s="22">
        <v>9</v>
      </c>
      <c r="B173" s="153"/>
      <c r="C173" s="157">
        <v>9</v>
      </c>
      <c r="D173" s="155" t="str">
        <f>IF(B173&gt;0,(VLOOKUP($B173,Engagement!$B$166:$G$256,3,FALSE))," ")</f>
        <v> </v>
      </c>
      <c r="E173" s="155" t="str">
        <f>IF(B173&gt;0,(VLOOKUP($B173,Engagement!$B$166:$G$256,4,FALSE))," ")</f>
        <v> </v>
      </c>
      <c r="F173" s="155" t="str">
        <f>IF(B173&gt;0,(VLOOKUP($B173,Engagement!$B$166:$G$256,5,FALSE))," ")</f>
        <v> </v>
      </c>
      <c r="G173" s="156" t="str">
        <f>IF(B173&gt;0,(VLOOKUP($B173,Engagement!$B$166:$G$256,6,FALSE))," ")</f>
        <v> </v>
      </c>
      <c r="H173" s="152" t="str">
        <f t="shared" si="21"/>
        <v> </v>
      </c>
      <c r="I173" s="197" t="str">
        <f>IF(COUNTIF($F$165:$F173,F173)&lt;2,$F173," ")</f>
        <v> </v>
      </c>
      <c r="J173" s="197">
        <f t="shared" si="22"/>
        <v>100</v>
      </c>
      <c r="K173" s="197" t="str">
        <f>IF(COUNTIF($F$165:$F173,F173)&lt;3,$F173," ")</f>
        <v> </v>
      </c>
      <c r="L173" s="112">
        <f t="shared" si="20"/>
        <v>9</v>
      </c>
      <c r="M173" s="112">
        <f t="shared" si="23"/>
      </c>
      <c r="N173" s="112">
        <f t="shared" si="24"/>
        <v>100</v>
      </c>
    </row>
    <row r="174" spans="1:14" ht="15" customHeight="1">
      <c r="A174" s="22">
        <v>10</v>
      </c>
      <c r="B174" s="153"/>
      <c r="C174" s="157">
        <v>10</v>
      </c>
      <c r="D174" s="155" t="str">
        <f>IF(B174&gt;0,(VLOOKUP($B174,Engagement!$B$166:$G$256,3,FALSE))," ")</f>
        <v> </v>
      </c>
      <c r="E174" s="155" t="str">
        <f>IF(B174&gt;0,(VLOOKUP($B174,Engagement!$B$166:$G$256,4,FALSE))," ")</f>
        <v> </v>
      </c>
      <c r="F174" s="155" t="str">
        <f>IF(B174&gt;0,(VLOOKUP($B174,Engagement!$B$166:$G$256,5,FALSE))," ")</f>
        <v> </v>
      </c>
      <c r="G174" s="156" t="str">
        <f>IF(B174&gt;0,(VLOOKUP($B174,Engagement!$B$166:$G$256,6,FALSE))," ")</f>
        <v> </v>
      </c>
      <c r="H174" s="152" t="str">
        <f t="shared" si="21"/>
        <v> </v>
      </c>
      <c r="I174" s="197" t="str">
        <f>IF(COUNTIF($F$165:$F174,F174)&lt;2,$F174," ")</f>
        <v> </v>
      </c>
      <c r="J174" s="197">
        <f t="shared" si="22"/>
        <v>100</v>
      </c>
      <c r="K174" s="197" t="str">
        <f>IF(COUNTIF($F$165:$F174,F174)&lt;3,$F174," ")</f>
        <v> </v>
      </c>
      <c r="L174" s="112">
        <f t="shared" si="20"/>
        <v>10</v>
      </c>
      <c r="M174" s="112">
        <f t="shared" si="23"/>
      </c>
      <c r="N174" s="112">
        <f t="shared" si="24"/>
        <v>100</v>
      </c>
    </row>
    <row r="175" spans="1:14" ht="15" customHeight="1">
      <c r="A175" s="22">
        <v>11</v>
      </c>
      <c r="B175" s="157"/>
      <c r="C175" s="157">
        <v>11</v>
      </c>
      <c r="D175" s="155" t="str">
        <f>IF(B175&gt;0,(VLOOKUP($B175,Engagement!$B$166:$G$256,3,FALSE))," ")</f>
        <v> </v>
      </c>
      <c r="E175" s="155" t="str">
        <f>IF(B175&gt;0,(VLOOKUP($B175,Engagement!$B$166:$G$256,4,FALSE))," ")</f>
        <v> </v>
      </c>
      <c r="F175" s="155" t="str">
        <f>IF(B175&gt;0,(VLOOKUP($B175,Engagement!$B$166:$G$256,5,FALSE))," ")</f>
        <v> </v>
      </c>
      <c r="G175" s="156" t="str">
        <f>IF(B175&gt;0,(VLOOKUP($B175,Engagement!$B$166:$G$256,6,FALSE))," ")</f>
        <v> </v>
      </c>
      <c r="H175" s="152" t="str">
        <f t="shared" si="21"/>
        <v> </v>
      </c>
      <c r="I175" s="197" t="str">
        <f>IF(COUNTIF($F$165:$F175,F175)&lt;2,$F175," ")</f>
        <v> </v>
      </c>
      <c r="J175" s="197">
        <f t="shared" si="22"/>
        <v>100</v>
      </c>
      <c r="K175" s="197" t="str">
        <f>IF(COUNTIF($F$165:$F175,F175)&lt;3,$F175," ")</f>
        <v> </v>
      </c>
      <c r="L175" s="112">
        <f t="shared" si="20"/>
        <v>11</v>
      </c>
      <c r="M175" s="112">
        <f t="shared" si="23"/>
      </c>
      <c r="N175" s="112">
        <f t="shared" si="24"/>
        <v>100</v>
      </c>
    </row>
    <row r="176" spans="1:14" ht="15" customHeight="1">
      <c r="A176" s="22">
        <v>12</v>
      </c>
      <c r="B176" s="157"/>
      <c r="C176" s="157">
        <v>12</v>
      </c>
      <c r="D176" s="155" t="str">
        <f>IF(B176&gt;0,(VLOOKUP($B176,Engagement!$B$166:$G$256,3,FALSE))," ")</f>
        <v> </v>
      </c>
      <c r="E176" s="155" t="str">
        <f>IF(B176&gt;0,(VLOOKUP($B176,Engagement!$B$166:$G$256,4,FALSE))," ")</f>
        <v> </v>
      </c>
      <c r="F176" s="155" t="str">
        <f>IF(B176&gt;0,(VLOOKUP($B176,Engagement!$B$166:$G$256,5,FALSE))," ")</f>
        <v> </v>
      </c>
      <c r="G176" s="156" t="str">
        <f>IF(B176&gt;0,(VLOOKUP($B176,Engagement!$B$166:$G$256,6,FALSE))," ")</f>
        <v> </v>
      </c>
      <c r="H176" s="152" t="str">
        <f t="shared" si="21"/>
        <v> </v>
      </c>
      <c r="I176" s="197" t="str">
        <f>IF(COUNTIF($F$165:$F176,F176)&lt;2,$F176," ")</f>
        <v> </v>
      </c>
      <c r="J176" s="197">
        <f t="shared" si="22"/>
        <v>100</v>
      </c>
      <c r="K176" s="197" t="str">
        <f>IF(COUNTIF($F$165:$F176,F176)&lt;3,$F176," ")</f>
        <v> </v>
      </c>
      <c r="L176" s="112">
        <f t="shared" si="20"/>
        <v>12</v>
      </c>
      <c r="M176" s="112">
        <f t="shared" si="23"/>
      </c>
      <c r="N176" s="112">
        <f t="shared" si="24"/>
        <v>100</v>
      </c>
    </row>
    <row r="177" spans="1:14" ht="15" customHeight="1">
      <c r="A177" s="22">
        <v>13</v>
      </c>
      <c r="B177" s="157"/>
      <c r="C177" s="157">
        <v>13</v>
      </c>
      <c r="D177" s="155" t="str">
        <f>IF(B177&gt;0,(VLOOKUP($B177,Engagement!$B$166:$G$256,3,FALSE))," ")</f>
        <v> </v>
      </c>
      <c r="E177" s="155" t="str">
        <f>IF(B177&gt;0,(VLOOKUP($B177,Engagement!$B$166:$G$256,4,FALSE))," ")</f>
        <v> </v>
      </c>
      <c r="F177" s="155" t="str">
        <f>IF(B177&gt;0,(VLOOKUP($B177,Engagement!$B$166:$G$256,5,FALSE))," ")</f>
        <v> </v>
      </c>
      <c r="G177" s="156" t="str">
        <f>IF(B177&gt;0,(VLOOKUP($B177,Engagement!$B$166:$G$256,6,FALSE))," ")</f>
        <v> </v>
      </c>
      <c r="H177" s="152" t="str">
        <f t="shared" si="21"/>
        <v> </v>
      </c>
      <c r="I177" s="197" t="str">
        <f>IF(COUNTIF($F$165:$F177,F177)&lt;2,$F177," ")</f>
        <v> </v>
      </c>
      <c r="J177" s="197">
        <f t="shared" si="22"/>
        <v>100</v>
      </c>
      <c r="K177" s="197" t="str">
        <f>IF(COUNTIF($F$165:$F177,F177)&lt;3,$F177," ")</f>
        <v> </v>
      </c>
      <c r="L177" s="112">
        <f t="shared" si="20"/>
        <v>13</v>
      </c>
      <c r="M177" s="112">
        <f t="shared" si="23"/>
      </c>
      <c r="N177" s="112">
        <f t="shared" si="24"/>
        <v>100</v>
      </c>
    </row>
    <row r="178" spans="1:14" ht="15" customHeight="1">
      <c r="A178" s="22">
        <v>14</v>
      </c>
      <c r="B178" s="157"/>
      <c r="C178" s="157">
        <v>14</v>
      </c>
      <c r="D178" s="155" t="str">
        <f>IF(B178&gt;0,(VLOOKUP($B178,Engagement!$B$166:$G$256,3,FALSE))," ")</f>
        <v> </v>
      </c>
      <c r="E178" s="155" t="str">
        <f>IF(B178&gt;0,(VLOOKUP($B178,Engagement!$B$166:$G$256,4,FALSE))," ")</f>
        <v> </v>
      </c>
      <c r="F178" s="155" t="str">
        <f>IF(B178&gt;0,(VLOOKUP($B178,Engagement!$B$166:$G$256,5,FALSE))," ")</f>
        <v> </v>
      </c>
      <c r="G178" s="156" t="str">
        <f>IF(B178&gt;0,(VLOOKUP($B178,Engagement!$B$166:$G$256,6,FALSE))," ")</f>
        <v> </v>
      </c>
      <c r="H178" s="152" t="str">
        <f t="shared" si="21"/>
        <v> </v>
      </c>
      <c r="I178" s="197" t="str">
        <f>IF(COUNTIF($F$165:$F178,F178)&lt;2,$F178," ")</f>
        <v> </v>
      </c>
      <c r="J178" s="197">
        <f t="shared" si="22"/>
        <v>100</v>
      </c>
      <c r="K178" s="197" t="str">
        <f>IF(COUNTIF($F$165:$F178,F178)&lt;3,$F178," ")</f>
        <v> </v>
      </c>
      <c r="L178" s="112">
        <f t="shared" si="20"/>
        <v>14</v>
      </c>
      <c r="M178" s="112">
        <f t="shared" si="23"/>
      </c>
      <c r="N178" s="112">
        <f t="shared" si="24"/>
        <v>100</v>
      </c>
    </row>
    <row r="179" spans="1:14" ht="15" customHeight="1">
      <c r="A179" s="22">
        <v>15</v>
      </c>
      <c r="B179" s="157"/>
      <c r="C179" s="157">
        <v>15</v>
      </c>
      <c r="D179" s="155" t="str">
        <f>IF(B179&gt;0,(VLOOKUP($B179,Engagement!$B$166:$G$256,3,FALSE))," ")</f>
        <v> </v>
      </c>
      <c r="E179" s="155" t="str">
        <f>IF(B179&gt;0,(VLOOKUP($B179,Engagement!$B$166:$G$256,4,FALSE))," ")</f>
        <v> </v>
      </c>
      <c r="F179" s="155" t="str">
        <f>IF(B179&gt;0,(VLOOKUP($B179,Engagement!$B$166:$G$256,5,FALSE))," ")</f>
        <v> </v>
      </c>
      <c r="G179" s="156" t="str">
        <f>IF(B179&gt;0,(VLOOKUP($B179,Engagement!$B$166:$G$256,6,FALSE))," ")</f>
        <v> </v>
      </c>
      <c r="H179" s="152" t="str">
        <f t="shared" si="21"/>
        <v> </v>
      </c>
      <c r="I179" s="197" t="str">
        <f>IF(COUNTIF($F$165:$F179,F179)&lt;2,$F179," ")</f>
        <v> </v>
      </c>
      <c r="J179" s="197">
        <f t="shared" si="22"/>
        <v>100</v>
      </c>
      <c r="K179" s="197" t="str">
        <f>IF(COUNTIF($F$165:$F179,F179)&lt;3,$F179," ")</f>
        <v> </v>
      </c>
      <c r="L179" s="112">
        <f t="shared" si="20"/>
        <v>15</v>
      </c>
      <c r="M179" s="112">
        <f t="shared" si="23"/>
      </c>
      <c r="N179" s="112">
        <f t="shared" si="24"/>
        <v>100</v>
      </c>
    </row>
    <row r="180" spans="1:14" ht="15" customHeight="1">
      <c r="A180" s="22">
        <v>16</v>
      </c>
      <c r="B180" s="157"/>
      <c r="C180" s="157">
        <v>16</v>
      </c>
      <c r="D180" s="155" t="str">
        <f>IF(B180&gt;0,(VLOOKUP($B180,Engagement!$B$166:$G$256,3,FALSE))," ")</f>
        <v> </v>
      </c>
      <c r="E180" s="155" t="str">
        <f>IF(B180&gt;0,(VLOOKUP($B180,Engagement!$B$166:$G$256,4,FALSE))," ")</f>
        <v> </v>
      </c>
      <c r="F180" s="155" t="str">
        <f>IF(B180&gt;0,(VLOOKUP($B180,Engagement!$B$166:$G$256,5,FALSE))," ")</f>
        <v> </v>
      </c>
      <c r="G180" s="156" t="str">
        <f>IF(B180&gt;0,(VLOOKUP($B180,Engagement!$B$166:$G$256,6,FALSE))," ")</f>
        <v> </v>
      </c>
      <c r="H180" s="152" t="str">
        <f t="shared" si="21"/>
        <v> </v>
      </c>
      <c r="I180" s="197" t="str">
        <f>IF(COUNTIF($F$165:$F180,F180)&lt;2,$F180," ")</f>
        <v> </v>
      </c>
      <c r="J180" s="197">
        <f t="shared" si="22"/>
        <v>100</v>
      </c>
      <c r="K180" s="197" t="str">
        <f>IF(COUNTIF($F$165:$F180,F180)&lt;3,$F180," ")</f>
        <v> </v>
      </c>
      <c r="L180" s="112">
        <f t="shared" si="20"/>
        <v>16</v>
      </c>
      <c r="M180" s="112">
        <f t="shared" si="23"/>
      </c>
      <c r="N180" s="112">
        <f t="shared" si="24"/>
        <v>100</v>
      </c>
    </row>
    <row r="181" spans="1:14" ht="15" customHeight="1">
      <c r="A181" s="22">
        <v>17</v>
      </c>
      <c r="B181" s="157"/>
      <c r="C181" s="157">
        <v>17</v>
      </c>
      <c r="D181" s="155" t="str">
        <f>IF(B181&gt;0,(VLOOKUP($B181,Engagement!$B$166:$G$256,3,FALSE))," ")</f>
        <v> </v>
      </c>
      <c r="E181" s="155" t="str">
        <f>IF(B181&gt;0,(VLOOKUP($B181,Engagement!$B$166:$G$256,4,FALSE))," ")</f>
        <v> </v>
      </c>
      <c r="F181" s="155" t="str">
        <f>IF(B181&gt;0,(VLOOKUP($B181,Engagement!$B$166:$G$256,5,FALSE))," ")</f>
        <v> </v>
      </c>
      <c r="G181" s="156" t="str">
        <f>IF(B181&gt;0,(VLOOKUP($B181,Engagement!$B$166:$G$256,6,FALSE))," ")</f>
        <v> </v>
      </c>
      <c r="H181" s="152" t="str">
        <f t="shared" si="21"/>
        <v> </v>
      </c>
      <c r="I181" s="197" t="str">
        <f>IF(COUNTIF($F$165:$F181,F181)&lt;2,$F181," ")</f>
        <v> </v>
      </c>
      <c r="J181" s="197">
        <f t="shared" si="22"/>
        <v>100</v>
      </c>
      <c r="K181" s="197" t="str">
        <f>IF(COUNTIF($F$165:$F181,F181)&lt;3,$F181," ")</f>
        <v> </v>
      </c>
      <c r="L181" s="112">
        <f t="shared" si="20"/>
        <v>17</v>
      </c>
      <c r="M181" s="112">
        <f t="shared" si="23"/>
      </c>
      <c r="N181" s="112">
        <f t="shared" si="24"/>
        <v>100</v>
      </c>
    </row>
    <row r="182" spans="1:14" ht="15" customHeight="1">
      <c r="A182" s="22">
        <v>18</v>
      </c>
      <c r="B182" s="157"/>
      <c r="C182" s="157">
        <v>18</v>
      </c>
      <c r="D182" s="155" t="str">
        <f>IF(B182&gt;0,(VLOOKUP($B182,Engagement!$B$166:$G$256,3,FALSE))," ")</f>
        <v> </v>
      </c>
      <c r="E182" s="155" t="str">
        <f>IF(B182&gt;0,(VLOOKUP($B182,Engagement!$B$166:$G$256,4,FALSE))," ")</f>
        <v> </v>
      </c>
      <c r="F182" s="155" t="str">
        <f>IF(B182&gt;0,(VLOOKUP($B182,Engagement!$B$166:$G$256,5,FALSE))," ")</f>
        <v> </v>
      </c>
      <c r="G182" s="156" t="str">
        <f>IF(B182&gt;0,(VLOOKUP($B182,Engagement!$B$166:$G$256,6,FALSE))," ")</f>
        <v> </v>
      </c>
      <c r="H182" s="152" t="str">
        <f t="shared" si="21"/>
        <v> </v>
      </c>
      <c r="I182" s="197" t="str">
        <f>IF(COUNTIF($F$165:$F182,F182)&lt;2,$F182," ")</f>
        <v> </v>
      </c>
      <c r="J182" s="197">
        <f t="shared" si="22"/>
        <v>100</v>
      </c>
      <c r="K182" s="197" t="str">
        <f>IF(COUNTIF($F$165:$F182,F182)&lt;3,$F182," ")</f>
        <v> </v>
      </c>
      <c r="L182" s="112">
        <f t="shared" si="20"/>
        <v>18</v>
      </c>
      <c r="M182" s="112">
        <f t="shared" si="23"/>
      </c>
      <c r="N182" s="112">
        <f t="shared" si="24"/>
        <v>100</v>
      </c>
    </row>
    <row r="183" spans="1:14" ht="15" customHeight="1">
      <c r="A183" s="22">
        <v>19</v>
      </c>
      <c r="B183" s="157"/>
      <c r="C183" s="157">
        <v>19</v>
      </c>
      <c r="D183" s="155" t="str">
        <f>IF(B183&gt;0,(VLOOKUP($B183,Engagement!$B$166:$G$256,3,FALSE))," ")</f>
        <v> </v>
      </c>
      <c r="E183" s="155" t="str">
        <f>IF(B183&gt;0,(VLOOKUP($B183,Engagement!$B$166:$G$256,4,FALSE))," ")</f>
        <v> </v>
      </c>
      <c r="F183" s="155" t="str">
        <f>IF(B183&gt;0,(VLOOKUP($B183,Engagement!$B$166:$G$256,5,FALSE))," ")</f>
        <v> </v>
      </c>
      <c r="G183" s="156" t="str">
        <f>IF(B183&gt;0,(VLOOKUP($B183,Engagement!$B$166:$G$256,6,FALSE))," ")</f>
        <v> </v>
      </c>
      <c r="H183" s="152" t="str">
        <f t="shared" si="21"/>
        <v> </v>
      </c>
      <c r="I183" s="197" t="str">
        <f>IF(COUNTIF($F$165:$F183,F183)&lt;2,$F183," ")</f>
        <v> </v>
      </c>
      <c r="J183" s="197">
        <f t="shared" si="22"/>
        <v>100</v>
      </c>
      <c r="K183" s="197" t="str">
        <f>IF(COUNTIF($F$165:$F183,F183)&lt;3,$F183," ")</f>
        <v> </v>
      </c>
      <c r="L183" s="112">
        <f t="shared" si="20"/>
        <v>19</v>
      </c>
      <c r="M183" s="112">
        <f t="shared" si="23"/>
      </c>
      <c r="N183" s="112">
        <f t="shared" si="24"/>
        <v>100</v>
      </c>
    </row>
    <row r="184" spans="1:14" ht="15" customHeight="1">
      <c r="A184" s="22">
        <v>20</v>
      </c>
      <c r="B184" s="153"/>
      <c r="C184" s="157">
        <v>20</v>
      </c>
      <c r="D184" s="155" t="str">
        <f>IF(B184&gt;0,(VLOOKUP($B184,Engagement!$B$166:$G$256,3,FALSE))," ")</f>
        <v> </v>
      </c>
      <c r="E184" s="155" t="str">
        <f>IF(B184&gt;0,(VLOOKUP($B184,Engagement!$B$166:$G$256,4,FALSE))," ")</f>
        <v> </v>
      </c>
      <c r="F184" s="155" t="str">
        <f>IF(B184&gt;0,(VLOOKUP($B184,Engagement!$B$166:$G$256,5,FALSE))," ")</f>
        <v> </v>
      </c>
      <c r="G184" s="156" t="str">
        <f>IF(B184&gt;0,(VLOOKUP($B184,Engagement!$B$166:$G$256,6,FALSE))," ")</f>
        <v> </v>
      </c>
      <c r="H184" s="152" t="str">
        <f t="shared" si="21"/>
        <v> </v>
      </c>
      <c r="I184" s="197" t="str">
        <f>IF(COUNTIF($F$165:$F184,F184)&lt;2,$F184," ")</f>
        <v> </v>
      </c>
      <c r="J184" s="197">
        <f t="shared" si="22"/>
        <v>100</v>
      </c>
      <c r="K184" s="197" t="str">
        <f>IF(COUNTIF($F$165:$F184,F184)&lt;3,$F184," ")</f>
        <v> </v>
      </c>
      <c r="L184" s="112">
        <f t="shared" si="20"/>
        <v>20</v>
      </c>
      <c r="M184" s="112">
        <f t="shared" si="23"/>
      </c>
      <c r="N184" s="112">
        <f t="shared" si="24"/>
        <v>100</v>
      </c>
    </row>
    <row r="185" spans="1:14" ht="15" customHeight="1">
      <c r="A185" s="22">
        <v>21</v>
      </c>
      <c r="B185" s="153"/>
      <c r="C185" s="157">
        <v>21</v>
      </c>
      <c r="D185" s="155" t="str">
        <f>IF(B185&gt;0,(VLOOKUP($B185,Engagement!$B$166:$G$256,3,FALSE))," ")</f>
        <v> </v>
      </c>
      <c r="E185" s="155" t="str">
        <f>IF(B185&gt;0,(VLOOKUP($B185,Engagement!$B$166:$G$256,4,FALSE))," ")</f>
        <v> </v>
      </c>
      <c r="F185" s="155" t="str">
        <f>IF(B185&gt;0,(VLOOKUP($B185,Engagement!$B$166:$G$256,5,FALSE))," ")</f>
        <v> </v>
      </c>
      <c r="G185" s="156" t="str">
        <f>IF(B185&gt;0,(VLOOKUP($B185,Engagement!$B$166:$G$256,6,FALSE))," ")</f>
        <v> </v>
      </c>
      <c r="H185" s="152" t="str">
        <f t="shared" si="21"/>
        <v> </v>
      </c>
      <c r="I185" s="197" t="str">
        <f>IF(COUNTIF($F$165:$F185,F185)&lt;2,$F185," ")</f>
        <v> </v>
      </c>
      <c r="J185" s="197">
        <f t="shared" si="22"/>
        <v>100</v>
      </c>
      <c r="K185" s="197" t="str">
        <f>IF(COUNTIF($F$165:$F185,F185)&lt;3,$F185," ")</f>
        <v> </v>
      </c>
      <c r="L185" s="112">
        <f t="shared" si="20"/>
        <v>21</v>
      </c>
      <c r="M185" s="112">
        <f t="shared" si="23"/>
      </c>
      <c r="N185" s="112">
        <f t="shared" si="24"/>
        <v>100</v>
      </c>
    </row>
    <row r="186" spans="1:14" ht="15" customHeight="1">
      <c r="A186" s="22">
        <v>22</v>
      </c>
      <c r="B186" s="153"/>
      <c r="C186" s="157">
        <v>22</v>
      </c>
      <c r="D186" s="155" t="str">
        <f>IF(B186&gt;0,(VLOOKUP($B186,Engagement!$B$166:$G$256,3,FALSE))," ")</f>
        <v> </v>
      </c>
      <c r="E186" s="155" t="str">
        <f>IF(B186&gt;0,(VLOOKUP($B186,Engagement!$B$166:$G$256,4,FALSE))," ")</f>
        <v> </v>
      </c>
      <c r="F186" s="155" t="str">
        <f>IF(B186&gt;0,(VLOOKUP($B186,Engagement!$B$166:$G$256,5,FALSE))," ")</f>
        <v> </v>
      </c>
      <c r="G186" s="156" t="str">
        <f>IF(B186&gt;0,(VLOOKUP($B186,Engagement!$B$166:$G$256,6,FALSE))," ")</f>
        <v> </v>
      </c>
      <c r="H186" s="152" t="str">
        <f t="shared" si="21"/>
        <v> </v>
      </c>
      <c r="I186" s="197" t="str">
        <f>IF(COUNTIF($F$165:$F186,F186)&lt;2,$F186," ")</f>
        <v> </v>
      </c>
      <c r="J186" s="197">
        <f t="shared" si="22"/>
        <v>100</v>
      </c>
      <c r="K186" s="197" t="str">
        <f>IF(COUNTIF($F$165:$F186,F186)&lt;3,$F186," ")</f>
        <v> </v>
      </c>
      <c r="L186" s="112">
        <f t="shared" si="20"/>
        <v>22</v>
      </c>
      <c r="M186" s="112">
        <f t="shared" si="23"/>
      </c>
      <c r="N186" s="112">
        <f t="shared" si="24"/>
        <v>100</v>
      </c>
    </row>
    <row r="187" spans="1:14" ht="15" customHeight="1">
      <c r="A187" s="22">
        <v>23</v>
      </c>
      <c r="B187" s="153"/>
      <c r="C187" s="157">
        <v>23</v>
      </c>
      <c r="D187" s="155" t="str">
        <f>IF(B187&gt;0,(VLOOKUP($B187,Engagement!$B$166:$G$256,3,FALSE))," ")</f>
        <v> </v>
      </c>
      <c r="E187" s="155" t="str">
        <f>IF(B187&gt;0,(VLOOKUP($B187,Engagement!$B$166:$G$256,4,FALSE))," ")</f>
        <v> </v>
      </c>
      <c r="F187" s="155" t="str">
        <f>IF(B187&gt;0,(VLOOKUP($B187,Engagement!$B$166:$G$256,5,FALSE))," ")</f>
        <v> </v>
      </c>
      <c r="G187" s="156" t="str">
        <f>IF(B187&gt;0,(VLOOKUP($B187,Engagement!$B$166:$G$256,6,FALSE))," ")</f>
        <v> </v>
      </c>
      <c r="H187" s="152" t="str">
        <f t="shared" si="21"/>
        <v> </v>
      </c>
      <c r="I187" s="197" t="str">
        <f>IF(COUNTIF($F$165:$F187,F187)&lt;2,$F187," ")</f>
        <v> </v>
      </c>
      <c r="J187" s="197">
        <f t="shared" si="22"/>
        <v>100</v>
      </c>
      <c r="K187" s="197" t="str">
        <f>IF(COUNTIF($F$165:$F187,F187)&lt;3,$F187," ")</f>
        <v> </v>
      </c>
      <c r="L187" s="112">
        <f t="shared" si="20"/>
        <v>23</v>
      </c>
      <c r="M187" s="112">
        <f t="shared" si="23"/>
      </c>
      <c r="N187" s="112">
        <f t="shared" si="24"/>
        <v>100</v>
      </c>
    </row>
    <row r="188" spans="1:14" ht="15" customHeight="1">
      <c r="A188" s="22">
        <v>24</v>
      </c>
      <c r="B188" s="153"/>
      <c r="C188" s="157">
        <v>24</v>
      </c>
      <c r="D188" s="155" t="str">
        <f>IF(B188&gt;0,(VLOOKUP($B188,Engagement!$B$166:$G$256,3,FALSE))," ")</f>
        <v> </v>
      </c>
      <c r="E188" s="155" t="str">
        <f>IF(B188&gt;0,(VLOOKUP($B188,Engagement!$B$166:$G$256,4,FALSE))," ")</f>
        <v> </v>
      </c>
      <c r="F188" s="155" t="str">
        <f>IF(B188&gt;0,(VLOOKUP($B188,Engagement!$B$166:$G$256,5,FALSE))," ")</f>
        <v> </v>
      </c>
      <c r="G188" s="156" t="str">
        <f>IF(B188&gt;0,(VLOOKUP($B188,Engagement!$B$166:$G$256,6,FALSE))," ")</f>
        <v> </v>
      </c>
      <c r="H188" s="152" t="str">
        <f t="shared" si="21"/>
        <v> </v>
      </c>
      <c r="I188" s="197" t="str">
        <f>IF(COUNTIF($F$165:$F188,F188)&lt;2,$F188," ")</f>
        <v> </v>
      </c>
      <c r="J188" s="197">
        <f t="shared" si="22"/>
        <v>100</v>
      </c>
      <c r="K188" s="197" t="str">
        <f>IF(COUNTIF($F$165:$F188,F188)&lt;3,$F188," ")</f>
        <v> </v>
      </c>
      <c r="L188" s="112">
        <f t="shared" si="20"/>
        <v>24</v>
      </c>
      <c r="M188" s="112">
        <f t="shared" si="23"/>
      </c>
      <c r="N188" s="112">
        <f t="shared" si="24"/>
        <v>100</v>
      </c>
    </row>
    <row r="189" spans="1:14" ht="15" customHeight="1">
      <c r="A189" s="22">
        <v>25</v>
      </c>
      <c r="B189" s="153"/>
      <c r="C189" s="157">
        <v>25</v>
      </c>
      <c r="D189" s="155" t="str">
        <f>IF(B189&gt;0,(VLOOKUP($B189,Engagement!$B$166:$G$256,3,FALSE))," ")</f>
        <v> </v>
      </c>
      <c r="E189" s="155" t="str">
        <f>IF(B189&gt;0,(VLOOKUP($B189,Engagement!$B$166:$G$256,4,FALSE))," ")</f>
        <v> </v>
      </c>
      <c r="F189" s="155" t="str">
        <f>IF(B189&gt;0,(VLOOKUP($B189,Engagement!$B$166:$G$256,5,FALSE))," ")</f>
        <v> </v>
      </c>
      <c r="G189" s="156" t="str">
        <f>IF(B189&gt;0,(VLOOKUP($B189,Engagement!$B$166:$G$256,6,FALSE))," ")</f>
        <v> </v>
      </c>
      <c r="H189" s="152" t="str">
        <f t="shared" si="21"/>
        <v> </v>
      </c>
      <c r="I189" s="197" t="str">
        <f>IF(COUNTIF($F$165:$F189,F189)&lt;2,$F189," ")</f>
        <v> </v>
      </c>
      <c r="J189" s="197">
        <f t="shared" si="22"/>
        <v>100</v>
      </c>
      <c r="K189" s="197" t="str">
        <f>IF(COUNTIF($F$165:$F189,F189)&lt;3,$F189," ")</f>
        <v> </v>
      </c>
      <c r="L189" s="112">
        <f t="shared" si="20"/>
        <v>25</v>
      </c>
      <c r="M189" s="112">
        <f t="shared" si="23"/>
      </c>
      <c r="N189" s="112">
        <f t="shared" si="24"/>
        <v>100</v>
      </c>
    </row>
    <row r="190" spans="1:14" ht="15" customHeight="1">
      <c r="A190" s="22">
        <v>26</v>
      </c>
      <c r="B190" s="153"/>
      <c r="C190" s="157">
        <v>26</v>
      </c>
      <c r="D190" s="155" t="str">
        <f>IF(B190&gt;0,(VLOOKUP($B190,Engagement!$B$166:$G$256,3,FALSE))," ")</f>
        <v> </v>
      </c>
      <c r="E190" s="155" t="str">
        <f>IF(B190&gt;0,(VLOOKUP($B190,Engagement!$B$166:$G$256,4,FALSE))," ")</f>
        <v> </v>
      </c>
      <c r="F190" s="155" t="str">
        <f>IF(B190&gt;0,(VLOOKUP($B190,Engagement!$B$166:$G$256,5,FALSE))," ")</f>
        <v> </v>
      </c>
      <c r="G190" s="156" t="str">
        <f>IF(B190&gt;0,(VLOOKUP($B190,Engagement!$B$166:$G$256,6,FALSE))," ")</f>
        <v> </v>
      </c>
      <c r="H190" s="152" t="str">
        <f t="shared" si="21"/>
        <v> </v>
      </c>
      <c r="I190" s="197" t="str">
        <f>IF(COUNTIF($F$165:$F190,F190)&lt;2,$F190," ")</f>
        <v> </v>
      </c>
      <c r="J190" s="197">
        <f t="shared" si="22"/>
        <v>100</v>
      </c>
      <c r="K190" s="197" t="str">
        <f>IF(COUNTIF($F$165:$F190,F190)&lt;3,$F190," ")</f>
        <v> </v>
      </c>
      <c r="L190" s="112">
        <f t="shared" si="20"/>
        <v>26</v>
      </c>
      <c r="M190" s="112">
        <f t="shared" si="23"/>
      </c>
      <c r="N190" s="112">
        <f t="shared" si="24"/>
        <v>100</v>
      </c>
    </row>
    <row r="191" spans="1:14" ht="15" customHeight="1">
      <c r="A191" s="22">
        <v>27</v>
      </c>
      <c r="B191" s="153"/>
      <c r="C191" s="157">
        <v>27</v>
      </c>
      <c r="D191" s="155" t="str">
        <f>IF(B191&gt;0,(VLOOKUP($B191,Engagement!$B$166:$G$256,3,FALSE))," ")</f>
        <v> </v>
      </c>
      <c r="E191" s="155" t="str">
        <f>IF(B191&gt;0,(VLOOKUP($B191,Engagement!$B$166:$G$256,4,FALSE))," ")</f>
        <v> </v>
      </c>
      <c r="F191" s="155" t="str">
        <f>IF(B191&gt;0,(VLOOKUP($B191,Engagement!$B$166:$G$256,5,FALSE))," ")</f>
        <v> </v>
      </c>
      <c r="G191" s="156" t="str">
        <f>IF(B191&gt;0,(VLOOKUP($B191,Engagement!$B$166:$G$256,6,FALSE))," ")</f>
        <v> </v>
      </c>
      <c r="H191" s="152" t="str">
        <f t="shared" si="21"/>
        <v> </v>
      </c>
      <c r="I191" s="197" t="str">
        <f>IF(COUNTIF($F$165:$F191,F191)&lt;2,$F191," ")</f>
        <v> </v>
      </c>
      <c r="J191" s="197">
        <f t="shared" si="22"/>
        <v>100</v>
      </c>
      <c r="K191" s="197" t="str">
        <f>IF(COUNTIF($F$165:$F191,F191)&lt;3,$F191," ")</f>
        <v> </v>
      </c>
      <c r="L191" s="112">
        <f t="shared" si="20"/>
        <v>27</v>
      </c>
      <c r="M191" s="112">
        <f t="shared" si="23"/>
      </c>
      <c r="N191" s="112">
        <f t="shared" si="24"/>
        <v>100</v>
      </c>
    </row>
    <row r="192" spans="1:14" ht="15" customHeight="1">
      <c r="A192" s="22">
        <v>28</v>
      </c>
      <c r="B192" s="153"/>
      <c r="C192" s="157">
        <v>28</v>
      </c>
      <c r="D192" s="155" t="str">
        <f>IF(B192&gt;0,(VLOOKUP($B192,Engagement!$B$166:$G$256,3,FALSE))," ")</f>
        <v> </v>
      </c>
      <c r="E192" s="155" t="str">
        <f>IF(B192&gt;0,(VLOOKUP($B192,Engagement!$B$166:$G$256,4,FALSE))," ")</f>
        <v> </v>
      </c>
      <c r="F192" s="155" t="str">
        <f>IF(B192&gt;0,(VLOOKUP($B192,Engagement!$B$166:$G$256,5,FALSE))," ")</f>
        <v> </v>
      </c>
      <c r="G192" s="156" t="str">
        <f>IF(B192&gt;0,(VLOOKUP($B192,Engagement!$B$166:$G$256,6,FALSE))," ")</f>
        <v> </v>
      </c>
      <c r="H192" s="152" t="str">
        <f t="shared" si="21"/>
        <v> </v>
      </c>
      <c r="I192" s="197" t="str">
        <f>IF(COUNTIF($F$165:$F192,F192)&lt;2,$F192," ")</f>
        <v> </v>
      </c>
      <c r="J192" s="197">
        <f t="shared" si="22"/>
        <v>100</v>
      </c>
      <c r="K192" s="197" t="str">
        <f>IF(COUNTIF($F$165:$F192,F192)&lt;3,$F192," ")</f>
        <v> </v>
      </c>
      <c r="L192" s="112">
        <f t="shared" si="20"/>
        <v>28</v>
      </c>
      <c r="M192" s="112">
        <f t="shared" si="23"/>
      </c>
      <c r="N192" s="112">
        <f t="shared" si="24"/>
        <v>100</v>
      </c>
    </row>
    <row r="193" spans="1:14" ht="15" customHeight="1">
      <c r="A193" s="22">
        <v>29</v>
      </c>
      <c r="B193" s="153"/>
      <c r="C193" s="157">
        <v>29</v>
      </c>
      <c r="D193" s="155" t="str">
        <f>IF(B193&gt;0,(VLOOKUP($B193,Engagement!$B$166:$G$256,3,FALSE))," ")</f>
        <v> </v>
      </c>
      <c r="E193" s="155" t="str">
        <f>IF(B193&gt;0,(VLOOKUP($B193,Engagement!$B$166:$G$256,4,FALSE))," ")</f>
        <v> </v>
      </c>
      <c r="F193" s="155" t="str">
        <f>IF(B193&gt;0,(VLOOKUP($B193,Engagement!$B$166:$G$256,5,FALSE))," ")</f>
        <v> </v>
      </c>
      <c r="G193" s="156" t="str">
        <f>IF(B193&gt;0,(VLOOKUP($B193,Engagement!$B$166:$G$256,6,FALSE))," ")</f>
        <v> </v>
      </c>
      <c r="H193" s="152" t="str">
        <f t="shared" si="21"/>
        <v> </v>
      </c>
      <c r="I193" s="197" t="str">
        <f>IF(COUNTIF($F$165:$F193,F193)&lt;2,$F193," ")</f>
        <v> </v>
      </c>
      <c r="J193" s="197">
        <f t="shared" si="22"/>
        <v>100</v>
      </c>
      <c r="K193" s="197" t="str">
        <f>IF(COUNTIF($F$165:$F193,F193)&lt;3,$F193," ")</f>
        <v> </v>
      </c>
      <c r="L193" s="112">
        <f t="shared" si="20"/>
        <v>29</v>
      </c>
      <c r="M193" s="112">
        <f t="shared" si="23"/>
      </c>
      <c r="N193" s="112">
        <f t="shared" si="24"/>
        <v>100</v>
      </c>
    </row>
    <row r="194" spans="1:14" ht="15" customHeight="1">
      <c r="A194" s="22">
        <v>30</v>
      </c>
      <c r="B194" s="153"/>
      <c r="C194" s="157">
        <v>30</v>
      </c>
      <c r="D194" s="155" t="str">
        <f>IF(B194&gt;0,(VLOOKUP($B194,Engagement!$B$166:$G$256,3,FALSE))," ")</f>
        <v> </v>
      </c>
      <c r="E194" s="155" t="str">
        <f>IF(B194&gt;0,(VLOOKUP($B194,Engagement!$B$166:$G$256,4,FALSE))," ")</f>
        <v> </v>
      </c>
      <c r="F194" s="155" t="str">
        <f>IF(B194&gt;0,(VLOOKUP($B194,Engagement!$B$166:$G$256,5,FALSE))," ")</f>
        <v> </v>
      </c>
      <c r="G194" s="156" t="str">
        <f>IF(B194&gt;0,(VLOOKUP($B194,Engagement!$B$166:$G$256,6,FALSE))," ")</f>
        <v> </v>
      </c>
      <c r="H194" s="152" t="str">
        <f t="shared" si="21"/>
        <v> </v>
      </c>
      <c r="I194" s="197" t="str">
        <f>IF(COUNTIF($F$165:$F194,F194)&lt;2,$F194," ")</f>
        <v> </v>
      </c>
      <c r="J194" s="197">
        <f t="shared" si="22"/>
        <v>100</v>
      </c>
      <c r="K194" s="197" t="str">
        <f>IF(COUNTIF($F$165:$F194,F194)&lt;3,$F194," ")</f>
        <v> </v>
      </c>
      <c r="L194" s="112">
        <f t="shared" si="20"/>
        <v>30</v>
      </c>
      <c r="M194" s="112">
        <f t="shared" si="23"/>
      </c>
      <c r="N194" s="112">
        <f t="shared" si="24"/>
        <v>100</v>
      </c>
    </row>
    <row r="195" spans="1:14" ht="15" customHeight="1">
      <c r="A195" s="22">
        <v>31</v>
      </c>
      <c r="B195" s="153"/>
      <c r="C195" s="157">
        <v>31</v>
      </c>
      <c r="D195" s="155" t="str">
        <f>IF(B195&gt;0,(VLOOKUP($B195,Engagement!$B$166:$G$256,3,FALSE))," ")</f>
        <v> </v>
      </c>
      <c r="E195" s="155" t="str">
        <f>IF(B195&gt;0,(VLOOKUP($B195,Engagement!$B$166:$G$256,4,FALSE))," ")</f>
        <v> </v>
      </c>
      <c r="F195" s="155" t="str">
        <f>IF(B195&gt;0,(VLOOKUP($B195,Engagement!$B$166:$G$256,5,FALSE))," ")</f>
        <v> </v>
      </c>
      <c r="G195" s="156" t="str">
        <f>IF(B195&gt;0,(VLOOKUP($B195,Engagement!$B$166:$G$256,6,FALSE))," ")</f>
        <v> </v>
      </c>
      <c r="H195" s="152" t="str">
        <f t="shared" si="21"/>
        <v> </v>
      </c>
      <c r="I195" s="197" t="str">
        <f>IF(COUNTIF($F$165:$F195,F195)&lt;2,$F195," ")</f>
        <v> </v>
      </c>
      <c r="J195" s="197">
        <f t="shared" si="22"/>
        <v>100</v>
      </c>
      <c r="K195" s="197" t="str">
        <f>IF(COUNTIF($F$165:$F195,F195)&lt;3,$F195," ")</f>
        <v> </v>
      </c>
      <c r="L195" s="112">
        <f t="shared" si="20"/>
        <v>31</v>
      </c>
      <c r="M195" s="112">
        <f t="shared" si="23"/>
      </c>
      <c r="N195" s="112">
        <f t="shared" si="24"/>
        <v>100</v>
      </c>
    </row>
    <row r="196" spans="1:14" ht="15" customHeight="1">
      <c r="A196" s="22">
        <v>32</v>
      </c>
      <c r="B196" s="153"/>
      <c r="C196" s="157">
        <v>32</v>
      </c>
      <c r="D196" s="155" t="str">
        <f>IF(B196&gt;0,(VLOOKUP($B196,Engagement!$B$166:$G$256,3,FALSE))," ")</f>
        <v> </v>
      </c>
      <c r="E196" s="155" t="str">
        <f>IF(B196&gt;0,(VLOOKUP($B196,Engagement!$B$166:$G$256,4,FALSE))," ")</f>
        <v> </v>
      </c>
      <c r="F196" s="155" t="str">
        <f>IF(B196&gt;0,(VLOOKUP($B196,Engagement!$B$166:$G$256,5,FALSE))," ")</f>
        <v> </v>
      </c>
      <c r="G196" s="156" t="str">
        <f>IF(B196&gt;0,(VLOOKUP($B196,Engagement!$B$166:$G$256,6,FALSE))," ")</f>
        <v> </v>
      </c>
      <c r="H196" s="152" t="str">
        <f t="shared" si="21"/>
        <v> </v>
      </c>
      <c r="I196" s="197" t="str">
        <f>IF(COUNTIF($F$165:$F196,F196)&lt;2,$F196," ")</f>
        <v> </v>
      </c>
      <c r="J196" s="197">
        <f t="shared" si="22"/>
        <v>100</v>
      </c>
      <c r="K196" s="197" t="str">
        <f>IF(COUNTIF($F$165:$F196,F196)&lt;3,$F196," ")</f>
        <v> </v>
      </c>
      <c r="L196" s="112">
        <f t="shared" si="20"/>
        <v>32</v>
      </c>
      <c r="M196" s="112">
        <f t="shared" si="23"/>
      </c>
      <c r="N196" s="112">
        <f t="shared" si="24"/>
        <v>100</v>
      </c>
    </row>
    <row r="197" spans="1:14" ht="15" customHeight="1">
      <c r="A197" s="22">
        <v>33</v>
      </c>
      <c r="B197" s="153"/>
      <c r="C197" s="157">
        <v>33</v>
      </c>
      <c r="D197" s="155" t="str">
        <f>IF(B197&gt;0,(VLOOKUP($B197,Engagement!$B$166:$G$256,3,FALSE))," ")</f>
        <v> </v>
      </c>
      <c r="E197" s="155" t="str">
        <f>IF(B197&gt;0,(VLOOKUP($B197,Engagement!$B$166:$G$256,4,FALSE))," ")</f>
        <v> </v>
      </c>
      <c r="F197" s="155" t="str">
        <f>IF(B197&gt;0,(VLOOKUP($B197,Engagement!$B$166:$G$256,5,FALSE))," ")</f>
        <v> </v>
      </c>
      <c r="G197" s="156" t="str">
        <f>IF(B197&gt;0,(VLOOKUP($B197,Engagement!$B$166:$G$256,6,FALSE))," ")</f>
        <v> </v>
      </c>
      <c r="H197" s="152" t="str">
        <f t="shared" si="21"/>
        <v> </v>
      </c>
      <c r="I197" s="197" t="str">
        <f>IF(COUNTIF($F$165:$F197,F197)&lt;2,$F197," ")</f>
        <v> </v>
      </c>
      <c r="J197" s="197">
        <f t="shared" si="22"/>
        <v>100</v>
      </c>
      <c r="K197" s="197" t="str">
        <f>IF(COUNTIF($F$165:$F197,F197)&lt;3,$F197," ")</f>
        <v> </v>
      </c>
      <c r="L197" s="112">
        <f t="shared" si="20"/>
        <v>33</v>
      </c>
      <c r="M197" s="112">
        <f t="shared" si="23"/>
      </c>
      <c r="N197" s="112">
        <f t="shared" si="24"/>
        <v>100</v>
      </c>
    </row>
    <row r="198" spans="1:14" ht="15" customHeight="1">
      <c r="A198" s="22">
        <v>34</v>
      </c>
      <c r="B198" s="153"/>
      <c r="C198" s="157">
        <v>34</v>
      </c>
      <c r="D198" s="155" t="str">
        <f>IF(B198&gt;0,(VLOOKUP($B198,Engagement!$B$166:$G$256,3,FALSE))," ")</f>
        <v> </v>
      </c>
      <c r="E198" s="155" t="str">
        <f>IF(B198&gt;0,(VLOOKUP($B198,Engagement!$B$166:$G$256,4,FALSE))," ")</f>
        <v> </v>
      </c>
      <c r="F198" s="155" t="str">
        <f>IF(B198&gt;0,(VLOOKUP($B198,Engagement!$B$166:$G$256,5,FALSE))," ")</f>
        <v> </v>
      </c>
      <c r="G198" s="156" t="str">
        <f>IF(B198&gt;0,(VLOOKUP($B198,Engagement!$B$166:$G$256,6,FALSE))," ")</f>
        <v> </v>
      </c>
      <c r="H198" s="152" t="str">
        <f t="shared" si="21"/>
        <v> </v>
      </c>
      <c r="I198" s="197" t="str">
        <f>IF(COUNTIF($F$165:$F198,F198)&lt;2,$F198," ")</f>
        <v> </v>
      </c>
      <c r="J198" s="197">
        <f t="shared" si="22"/>
        <v>100</v>
      </c>
      <c r="K198" s="197" t="str">
        <f>IF(COUNTIF($F$165:$F198,F198)&lt;3,$F198," ")</f>
        <v> </v>
      </c>
      <c r="L198" s="112">
        <f t="shared" si="20"/>
        <v>34</v>
      </c>
      <c r="M198" s="112">
        <f t="shared" si="23"/>
      </c>
      <c r="N198" s="112">
        <f t="shared" si="24"/>
        <v>100</v>
      </c>
    </row>
    <row r="199" spans="1:14" ht="15" customHeight="1">
      <c r="A199" s="22">
        <v>35</v>
      </c>
      <c r="B199" s="153"/>
      <c r="C199" s="157">
        <v>35</v>
      </c>
      <c r="D199" s="155" t="str">
        <f>IF(B199&gt;0,(VLOOKUP($B199,Engagement!$B$166:$G$256,3,FALSE))," ")</f>
        <v> </v>
      </c>
      <c r="E199" s="155" t="str">
        <f>IF(B199&gt;0,(VLOOKUP($B199,Engagement!$B$166:$G$256,4,FALSE))," ")</f>
        <v> </v>
      </c>
      <c r="F199" s="155" t="str">
        <f>IF(B199&gt;0,(VLOOKUP($B199,Engagement!$B$166:$G$256,5,FALSE))," ")</f>
        <v> </v>
      </c>
      <c r="G199" s="156" t="str">
        <f>IF(B199&gt;0,(VLOOKUP($B199,Engagement!$B$166:$G$256,6,FALSE))," ")</f>
        <v> </v>
      </c>
      <c r="H199" s="152" t="str">
        <f t="shared" si="21"/>
        <v> </v>
      </c>
      <c r="I199" s="197" t="str">
        <f>IF(COUNTIF($F$165:$F199,F199)&lt;2,$F199," ")</f>
        <v> </v>
      </c>
      <c r="J199" s="197">
        <f t="shared" si="22"/>
        <v>100</v>
      </c>
      <c r="K199" s="197" t="str">
        <f>IF(COUNTIF($F$165:$F199,F199)&lt;3,$F199," ")</f>
        <v> </v>
      </c>
      <c r="L199" s="112">
        <f t="shared" si="20"/>
        <v>35</v>
      </c>
      <c r="M199" s="112">
        <f t="shared" si="23"/>
      </c>
      <c r="N199" s="112">
        <f t="shared" si="24"/>
        <v>100</v>
      </c>
    </row>
    <row r="200" spans="1:14" ht="15" customHeight="1">
      <c r="A200" s="22">
        <v>36</v>
      </c>
      <c r="B200" s="153"/>
      <c r="C200" s="157">
        <v>36</v>
      </c>
      <c r="D200" s="155" t="str">
        <f>IF(B200&gt;0,(VLOOKUP($B200,Engagement!$B$166:$G$256,3,FALSE))," ")</f>
        <v> </v>
      </c>
      <c r="E200" s="155" t="str">
        <f>IF(B200&gt;0,(VLOOKUP($B200,Engagement!$B$166:$G$256,4,FALSE))," ")</f>
        <v> </v>
      </c>
      <c r="F200" s="155" t="str">
        <f>IF(B200&gt;0,(VLOOKUP($B200,Engagement!$B$166:$G$256,5,FALSE))," ")</f>
        <v> </v>
      </c>
      <c r="G200" s="156" t="str">
        <f>IF(B200&gt;0,(VLOOKUP($B200,Engagement!$B$166:$G$256,6,FALSE))," ")</f>
        <v> </v>
      </c>
      <c r="H200" s="152" t="str">
        <f t="shared" si="21"/>
        <v> </v>
      </c>
      <c r="I200" s="197" t="str">
        <f>IF(COUNTIF($F$165:$F200,F200)&lt;2,$F200," ")</f>
        <v> </v>
      </c>
      <c r="J200" s="197">
        <f t="shared" si="22"/>
        <v>100</v>
      </c>
      <c r="K200" s="197" t="str">
        <f>IF(COUNTIF($F$165:$F200,F200)&lt;3,$F200," ")</f>
        <v> </v>
      </c>
      <c r="L200" s="112">
        <f t="shared" si="20"/>
        <v>36</v>
      </c>
      <c r="M200" s="112">
        <f t="shared" si="23"/>
      </c>
      <c r="N200" s="112">
        <f t="shared" si="24"/>
        <v>100</v>
      </c>
    </row>
    <row r="201" spans="1:14" ht="15" customHeight="1">
      <c r="A201" s="22">
        <v>37</v>
      </c>
      <c r="B201" s="153"/>
      <c r="C201" s="157">
        <v>37</v>
      </c>
      <c r="D201" s="155" t="str">
        <f>IF(B201&gt;0,(VLOOKUP($B201,Engagement!$B$166:$G$256,3,FALSE))," ")</f>
        <v> </v>
      </c>
      <c r="E201" s="155" t="str">
        <f>IF(B201&gt;0,(VLOOKUP($B201,Engagement!$B$166:$G$256,4,FALSE))," ")</f>
        <v> </v>
      </c>
      <c r="F201" s="155" t="str">
        <f>IF(B201&gt;0,(VLOOKUP($B201,Engagement!$B$166:$G$256,5,FALSE))," ")</f>
        <v> </v>
      </c>
      <c r="G201" s="156" t="str">
        <f>IF(B201&gt;0,(VLOOKUP($B201,Engagement!$B$166:$G$256,6,FALSE))," ")</f>
        <v> </v>
      </c>
      <c r="H201" s="152" t="str">
        <f t="shared" si="21"/>
        <v> </v>
      </c>
      <c r="I201" s="197" t="str">
        <f>IF(COUNTIF($F$165:$F201,F201)&lt;2,$F201," ")</f>
        <v> </v>
      </c>
      <c r="J201" s="197">
        <f t="shared" si="22"/>
        <v>100</v>
      </c>
      <c r="K201" s="197" t="str">
        <f>IF(COUNTIF($F$165:$F201,F201)&lt;3,$F201," ")</f>
        <v> </v>
      </c>
      <c r="L201" s="112">
        <f t="shared" si="20"/>
        <v>37</v>
      </c>
      <c r="M201" s="112">
        <f t="shared" si="23"/>
      </c>
      <c r="N201" s="112">
        <f t="shared" si="24"/>
        <v>100</v>
      </c>
    </row>
    <row r="202" spans="1:14" ht="15" customHeight="1">
      <c r="A202" s="22">
        <v>38</v>
      </c>
      <c r="B202" s="153"/>
      <c r="C202" s="157">
        <v>38</v>
      </c>
      <c r="D202" s="155" t="str">
        <f>IF(B202&gt;0,(VLOOKUP($B202,Engagement!$B$166:$G$256,3,FALSE))," ")</f>
        <v> </v>
      </c>
      <c r="E202" s="155" t="str">
        <f>IF(B202&gt;0,(VLOOKUP($B202,Engagement!$B$166:$G$256,4,FALSE))," ")</f>
        <v> </v>
      </c>
      <c r="F202" s="155" t="str">
        <f>IF(B202&gt;0,(VLOOKUP($B202,Engagement!$B$166:$G$256,5,FALSE))," ")</f>
        <v> </v>
      </c>
      <c r="G202" s="156" t="str">
        <f>IF(B202&gt;0,(VLOOKUP($B202,Engagement!$B$166:$G$256,6,FALSE))," ")</f>
        <v> </v>
      </c>
      <c r="H202" s="152" t="str">
        <f t="shared" si="21"/>
        <v> </v>
      </c>
      <c r="I202" s="197" t="str">
        <f>IF(COUNTIF($F$165:$F202,F202)&lt;2,$F202," ")</f>
        <v> </v>
      </c>
      <c r="J202" s="197">
        <f t="shared" si="22"/>
        <v>100</v>
      </c>
      <c r="K202" s="197" t="str">
        <f>IF(COUNTIF($F$165:$F202,F202)&lt;3,$F202," ")</f>
        <v> </v>
      </c>
      <c r="L202" s="112">
        <f t="shared" si="20"/>
        <v>38</v>
      </c>
      <c r="M202" s="112">
        <f t="shared" si="23"/>
      </c>
      <c r="N202" s="112">
        <f t="shared" si="24"/>
        <v>100</v>
      </c>
    </row>
    <row r="203" spans="1:14" ht="15" customHeight="1">
      <c r="A203" s="22">
        <v>39</v>
      </c>
      <c r="B203" s="153"/>
      <c r="C203" s="157">
        <v>39</v>
      </c>
      <c r="D203" s="155" t="str">
        <f>IF(B203&gt;0,(VLOOKUP($B203,Engagement!$B$166:$G$256,3,FALSE))," ")</f>
        <v> </v>
      </c>
      <c r="E203" s="155" t="str">
        <f>IF(B203&gt;0,(VLOOKUP($B203,Engagement!$B$166:$G$256,4,FALSE))," ")</f>
        <v> </v>
      </c>
      <c r="F203" s="155" t="str">
        <f>IF(B203&gt;0,(VLOOKUP($B203,Engagement!$B$166:$G$256,5,FALSE))," ")</f>
        <v> </v>
      </c>
      <c r="G203" s="156" t="str">
        <f>IF(B203&gt;0,(VLOOKUP($B203,Engagement!$B$166:$G$256,6,FALSE))," ")</f>
        <v> </v>
      </c>
      <c r="H203" s="152" t="str">
        <f t="shared" si="21"/>
        <v> </v>
      </c>
      <c r="I203" s="197" t="str">
        <f>IF(COUNTIF($F$165:$F203,F203)&lt;2,$F203," ")</f>
        <v> </v>
      </c>
      <c r="J203" s="197">
        <f t="shared" si="22"/>
        <v>100</v>
      </c>
      <c r="K203" s="197" t="str">
        <f>IF(COUNTIF($F$165:$F203,F203)&lt;3,$F203," ")</f>
        <v> </v>
      </c>
      <c r="L203" s="112">
        <f t="shared" si="20"/>
        <v>39</v>
      </c>
      <c r="M203" s="112">
        <f t="shared" si="23"/>
      </c>
      <c r="N203" s="112">
        <f t="shared" si="24"/>
        <v>100</v>
      </c>
    </row>
    <row r="204" spans="1:14" ht="15" customHeight="1">
      <c r="A204" s="22">
        <v>40</v>
      </c>
      <c r="B204" s="153"/>
      <c r="C204" s="157">
        <v>40</v>
      </c>
      <c r="D204" s="155" t="str">
        <f>IF(B204&gt;0,(VLOOKUP($B204,Engagement!$B$166:$G$256,3,FALSE))," ")</f>
        <v> </v>
      </c>
      <c r="E204" s="155" t="str">
        <f>IF(B204&gt;0,(VLOOKUP($B204,Engagement!$B$166:$G$256,4,FALSE))," ")</f>
        <v> </v>
      </c>
      <c r="F204" s="155" t="str">
        <f>IF(B204&gt;0,(VLOOKUP($B204,Engagement!$B$166:$G$256,5,FALSE))," ")</f>
        <v> </v>
      </c>
      <c r="G204" s="156" t="str">
        <f>IF(B204&gt;0,(VLOOKUP($B204,Engagement!$B$166:$G$256,6,FALSE))," ")</f>
        <v> </v>
      </c>
      <c r="H204" s="152" t="str">
        <f t="shared" si="21"/>
        <v> </v>
      </c>
      <c r="I204" s="197" t="str">
        <f>IF(COUNTIF($F$165:$F204,F204)&lt;2,$F204," ")</f>
        <v> </v>
      </c>
      <c r="J204" s="197">
        <f t="shared" si="22"/>
        <v>100</v>
      </c>
      <c r="K204" s="197" t="str">
        <f>IF(COUNTIF($F$165:$F204,F204)&lt;3,$F204," ")</f>
        <v> </v>
      </c>
      <c r="L204" s="112">
        <f>IF(K204=$F204,$C204,"")</f>
        <v>40</v>
      </c>
      <c r="M204" s="112">
        <f t="shared" si="23"/>
      </c>
      <c r="N204" s="112">
        <f t="shared" si="24"/>
        <v>100</v>
      </c>
    </row>
    <row r="205" spans="1:14" ht="15" customHeight="1">
      <c r="A205" s="22">
        <v>41</v>
      </c>
      <c r="B205" s="153"/>
      <c r="C205" s="157">
        <v>41</v>
      </c>
      <c r="D205" s="155" t="str">
        <f>IF(B205&gt;0,(VLOOKUP($B205,Engagement!$B$166:$G$256,3,FALSE))," ")</f>
        <v> </v>
      </c>
      <c r="E205" s="155" t="str">
        <f>IF(B205&gt;0,(VLOOKUP($B205,Engagement!$B$166:$G$256,4,FALSE))," ")</f>
        <v> </v>
      </c>
      <c r="F205" s="155" t="str">
        <f>IF(B205&gt;0,(VLOOKUP($B205,Engagement!$B$166:$G$256,5,FALSE))," ")</f>
        <v> </v>
      </c>
      <c r="G205" s="156" t="str">
        <f>IF(B205&gt;0,(VLOOKUP($B205,Engagement!$B$166:$G$256,6,FALSE))," ")</f>
        <v> </v>
      </c>
      <c r="H205" s="152" t="str">
        <f t="shared" si="21"/>
        <v> </v>
      </c>
      <c r="I205" s="197" t="str">
        <f>IF(COUNTIF($F$165:$F205,F205)&lt;2,$F205," ")</f>
        <v> </v>
      </c>
      <c r="J205" s="197">
        <f aca="true" t="shared" si="25" ref="J205:J214">IF($D$159&lt;5,100,(IF(I205=F205,C205,"")))</f>
        <v>100</v>
      </c>
      <c r="K205" s="197" t="str">
        <f>IF(COUNTIF($F$165:$F205,F205)&lt;3,$F205," ")</f>
        <v> </v>
      </c>
      <c r="L205" s="112">
        <f aca="true" t="shared" si="26" ref="L205:L214">IF(K205=$F205,$C205,"")</f>
        <v>41</v>
      </c>
      <c r="M205" s="112">
        <f aca="true" t="shared" si="27" ref="M205:M214">IF(K205=I205,"",K205)</f>
      </c>
      <c r="N205" s="112">
        <f t="shared" si="24"/>
        <v>100</v>
      </c>
    </row>
    <row r="206" spans="1:14" ht="15" customHeight="1">
      <c r="A206" s="22">
        <v>42</v>
      </c>
      <c r="B206" s="153"/>
      <c r="C206" s="157">
        <v>42</v>
      </c>
      <c r="D206" s="155" t="str">
        <f>IF(B206&gt;0,(VLOOKUP($B206,Engagement!$B$166:$G$256,3,FALSE))," ")</f>
        <v> </v>
      </c>
      <c r="E206" s="155" t="str">
        <f>IF(B206&gt;0,(VLOOKUP($B206,Engagement!$B$166:$G$256,4,FALSE))," ")</f>
        <v> </v>
      </c>
      <c r="F206" s="155" t="str">
        <f>IF(B206&gt;0,(VLOOKUP($B206,Engagement!$B$166:$G$256,5,FALSE))," ")</f>
        <v> </v>
      </c>
      <c r="G206" s="156" t="str">
        <f>IF(B206&gt;0,(VLOOKUP($B206,Engagement!$B$166:$G$256,6,FALSE))," ")</f>
        <v> </v>
      </c>
      <c r="H206" s="152" t="str">
        <f t="shared" si="21"/>
        <v> </v>
      </c>
      <c r="I206" s="197" t="str">
        <f>IF(COUNTIF($F$165:$F206,F206)&lt;2,$F206," ")</f>
        <v> </v>
      </c>
      <c r="J206" s="197">
        <f t="shared" si="25"/>
        <v>100</v>
      </c>
      <c r="K206" s="197" t="str">
        <f>IF(COUNTIF($F$165:$F206,F206)&lt;3,$F206," ")</f>
        <v> </v>
      </c>
      <c r="L206" s="112">
        <f t="shared" si="26"/>
        <v>42</v>
      </c>
      <c r="M206" s="112">
        <f t="shared" si="27"/>
      </c>
      <c r="N206" s="112">
        <f t="shared" si="24"/>
        <v>100</v>
      </c>
    </row>
    <row r="207" spans="1:14" ht="15" customHeight="1">
      <c r="A207" s="22">
        <v>43</v>
      </c>
      <c r="B207" s="153"/>
      <c r="C207" s="157">
        <v>43</v>
      </c>
      <c r="D207" s="155" t="str">
        <f>IF(B207&gt;0,(VLOOKUP($B207,Engagement!$B$166:$G$256,3,FALSE))," ")</f>
        <v> </v>
      </c>
      <c r="E207" s="155" t="str">
        <f>IF(B207&gt;0,(VLOOKUP($B207,Engagement!$B$166:$G$256,4,FALSE))," ")</f>
        <v> </v>
      </c>
      <c r="F207" s="155" t="str">
        <f>IF(B207&gt;0,(VLOOKUP($B207,Engagement!$B$166:$G$256,5,FALSE))," ")</f>
        <v> </v>
      </c>
      <c r="G207" s="156" t="str">
        <f>IF(B207&gt;0,(VLOOKUP($B207,Engagement!$B$166:$G$256,6,FALSE))," ")</f>
        <v> </v>
      </c>
      <c r="H207" s="152" t="str">
        <f t="shared" si="21"/>
        <v> </v>
      </c>
      <c r="I207" s="197" t="str">
        <f>IF(COUNTIF($F$165:$F207,F207)&lt;2,$F207," ")</f>
        <v> </v>
      </c>
      <c r="J207" s="197">
        <f t="shared" si="25"/>
        <v>100</v>
      </c>
      <c r="K207" s="197" t="str">
        <f>IF(COUNTIF($F$165:$F207,F207)&lt;3,$F207," ")</f>
        <v> </v>
      </c>
      <c r="L207" s="112">
        <f t="shared" si="26"/>
        <v>43</v>
      </c>
      <c r="M207" s="112">
        <f t="shared" si="27"/>
      </c>
      <c r="N207" s="112">
        <f t="shared" si="24"/>
        <v>100</v>
      </c>
    </row>
    <row r="208" spans="1:14" ht="15" customHeight="1">
      <c r="A208" s="22">
        <v>44</v>
      </c>
      <c r="B208" s="153"/>
      <c r="C208" s="157">
        <v>44</v>
      </c>
      <c r="D208" s="155" t="str">
        <f>IF(B208&gt;0,(VLOOKUP($B208,Engagement!$B$166:$G$256,3,FALSE))," ")</f>
        <v> </v>
      </c>
      <c r="E208" s="155" t="str">
        <f>IF(B208&gt;0,(VLOOKUP($B208,Engagement!$B$166:$G$256,4,FALSE))," ")</f>
        <v> </v>
      </c>
      <c r="F208" s="155" t="str">
        <f>IF(B208&gt;0,(VLOOKUP($B208,Engagement!$B$166:$G$256,5,FALSE))," ")</f>
        <v> </v>
      </c>
      <c r="G208" s="156" t="str">
        <f>IF(B208&gt;0,(VLOOKUP($B208,Engagement!$B$166:$G$256,6,FALSE))," ")</f>
        <v> </v>
      </c>
      <c r="H208" s="152" t="str">
        <f t="shared" si="21"/>
        <v> </v>
      </c>
      <c r="I208" s="197" t="str">
        <f>IF(COUNTIF($F$165:$F208,F208)&lt;2,$F208," ")</f>
        <v> </v>
      </c>
      <c r="J208" s="197">
        <f t="shared" si="25"/>
        <v>100</v>
      </c>
      <c r="K208" s="197" t="str">
        <f>IF(COUNTIF($F$165:$F208,F208)&lt;3,$F208," ")</f>
        <v> </v>
      </c>
      <c r="L208" s="112">
        <f t="shared" si="26"/>
        <v>44</v>
      </c>
      <c r="M208" s="112">
        <f t="shared" si="27"/>
      </c>
      <c r="N208" s="112">
        <f t="shared" si="24"/>
        <v>100</v>
      </c>
    </row>
    <row r="209" spans="1:14" ht="15" customHeight="1">
      <c r="A209" s="22">
        <v>45</v>
      </c>
      <c r="B209" s="153"/>
      <c r="C209" s="157">
        <v>45</v>
      </c>
      <c r="D209" s="155" t="str">
        <f>IF(B209&gt;0,(VLOOKUP($B209,Engagement!$B$166:$G$256,3,FALSE))," ")</f>
        <v> </v>
      </c>
      <c r="E209" s="155" t="str">
        <f>IF(B209&gt;0,(VLOOKUP($B209,Engagement!$B$166:$G$256,4,FALSE))," ")</f>
        <v> </v>
      </c>
      <c r="F209" s="155" t="str">
        <f>IF(B209&gt;0,(VLOOKUP($B209,Engagement!$B$166:$G$256,5,FALSE))," ")</f>
        <v> </v>
      </c>
      <c r="G209" s="156" t="str">
        <f>IF(B209&gt;0,(VLOOKUP($B209,Engagement!$B$166:$G$256,6,FALSE))," ")</f>
        <v> </v>
      </c>
      <c r="H209" s="152" t="str">
        <f t="shared" si="21"/>
        <v> </v>
      </c>
      <c r="I209" s="197" t="str">
        <f>IF(COUNTIF($F$165:$F209,F209)&lt;2,$F209," ")</f>
        <v> </v>
      </c>
      <c r="J209" s="197">
        <f t="shared" si="25"/>
        <v>100</v>
      </c>
      <c r="K209" s="197" t="str">
        <f>IF(COUNTIF($F$165:$F209,F209)&lt;3,$F209," ")</f>
        <v> </v>
      </c>
      <c r="L209" s="112">
        <f t="shared" si="26"/>
        <v>45</v>
      </c>
      <c r="M209" s="112">
        <f t="shared" si="27"/>
      </c>
      <c r="N209" s="112">
        <f t="shared" si="24"/>
        <v>100</v>
      </c>
    </row>
    <row r="210" spans="1:14" ht="15" customHeight="1">
      <c r="A210" s="22">
        <v>46</v>
      </c>
      <c r="B210" s="158"/>
      <c r="C210" s="157">
        <v>46</v>
      </c>
      <c r="D210" s="155" t="str">
        <f>IF(B210&gt;0,(VLOOKUP($B210,Engagement!$B$166:$G$256,3,FALSE))," ")</f>
        <v> </v>
      </c>
      <c r="E210" s="155" t="str">
        <f>IF(B210&gt;0,(VLOOKUP($B210,Engagement!$B$166:$G$256,4,FALSE))," ")</f>
        <v> </v>
      </c>
      <c r="F210" s="155" t="str">
        <f>IF(B210&gt;0,(VLOOKUP($B210,Engagement!$B$166:$G$256,5,FALSE))," ")</f>
        <v> </v>
      </c>
      <c r="G210" s="156" t="str">
        <f>IF(B210&gt;0,(VLOOKUP($B210,Engagement!$B$166:$G$256,6,FALSE))," ")</f>
        <v> </v>
      </c>
      <c r="H210" s="152" t="str">
        <f t="shared" si="21"/>
        <v> </v>
      </c>
      <c r="I210" s="197" t="str">
        <f>IF(COUNTIF($F$165:$F210,F210)&lt;2,$F210," ")</f>
        <v> </v>
      </c>
      <c r="J210" s="197">
        <f t="shared" si="25"/>
        <v>100</v>
      </c>
      <c r="K210" s="197" t="str">
        <f>IF(COUNTIF($F$165:$F210,F210)&lt;3,$F210," ")</f>
        <v> </v>
      </c>
      <c r="L210" s="112">
        <f t="shared" si="26"/>
        <v>46</v>
      </c>
      <c r="M210" s="112">
        <f t="shared" si="27"/>
      </c>
      <c r="N210" s="112">
        <f t="shared" si="24"/>
        <v>100</v>
      </c>
    </row>
    <row r="211" spans="1:14" ht="15" customHeight="1">
      <c r="A211" s="22">
        <v>47</v>
      </c>
      <c r="B211" s="153"/>
      <c r="C211" s="157">
        <v>47</v>
      </c>
      <c r="D211" s="155" t="str">
        <f>IF(B211&gt;0,(VLOOKUP($B211,Engagement!$B$166:$G$256,3,FALSE))," ")</f>
        <v> </v>
      </c>
      <c r="E211" s="155" t="str">
        <f>IF(B211&gt;0,(VLOOKUP($B211,Engagement!$B$166:$G$256,4,FALSE))," ")</f>
        <v> </v>
      </c>
      <c r="F211" s="155" t="str">
        <f>IF(B211&gt;0,(VLOOKUP($B211,Engagement!$B$166:$G$256,5,FALSE))," ")</f>
        <v> </v>
      </c>
      <c r="G211" s="156" t="str">
        <f>IF(B211&gt;0,(VLOOKUP($B211,Engagement!$B$166:$G$256,6,FALSE))," ")</f>
        <v> </v>
      </c>
      <c r="H211" s="152" t="str">
        <f t="shared" si="21"/>
        <v> </v>
      </c>
      <c r="I211" s="197" t="str">
        <f>IF(COUNTIF($F$165:$F211,F211)&lt;2,$F211," ")</f>
        <v> </v>
      </c>
      <c r="J211" s="197">
        <f t="shared" si="25"/>
        <v>100</v>
      </c>
      <c r="K211" s="197" t="str">
        <f>IF(COUNTIF($F$165:$F211,F211)&lt;3,$F211," ")</f>
        <v> </v>
      </c>
      <c r="L211" s="112">
        <f t="shared" si="26"/>
        <v>47</v>
      </c>
      <c r="M211" s="112">
        <f t="shared" si="27"/>
      </c>
      <c r="N211" s="112">
        <f t="shared" si="24"/>
        <v>100</v>
      </c>
    </row>
    <row r="212" spans="1:14" ht="15" customHeight="1">
      <c r="A212" s="22">
        <v>48</v>
      </c>
      <c r="B212" s="158"/>
      <c r="C212" s="157">
        <v>48</v>
      </c>
      <c r="D212" s="155" t="str">
        <f>IF(B212&gt;0,(VLOOKUP($B212,Engagement!$B$166:$G$256,3,FALSE))," ")</f>
        <v> </v>
      </c>
      <c r="E212" s="155" t="str">
        <f>IF(B212&gt;0,(VLOOKUP($B212,Engagement!$B$166:$G$256,4,FALSE))," ")</f>
        <v> </v>
      </c>
      <c r="F212" s="155" t="str">
        <f>IF(B212&gt;0,(VLOOKUP($B212,Engagement!$B$166:$G$256,5,FALSE))," ")</f>
        <v> </v>
      </c>
      <c r="G212" s="156" t="str">
        <f>IF(B212&gt;0,(VLOOKUP($B212,Engagement!$B$166:$G$256,6,FALSE))," ")</f>
        <v> </v>
      </c>
      <c r="H212" s="152" t="str">
        <f t="shared" si="21"/>
        <v> </v>
      </c>
      <c r="I212" s="197" t="str">
        <f>IF(COUNTIF($F$165:$F212,F212)&lt;2,$F212," ")</f>
        <v> </v>
      </c>
      <c r="J212" s="197">
        <f t="shared" si="25"/>
        <v>100</v>
      </c>
      <c r="K212" s="197" t="str">
        <f>IF(COUNTIF($F$165:$F212,F212)&lt;3,$F212," ")</f>
        <v> </v>
      </c>
      <c r="L212" s="112">
        <f t="shared" si="26"/>
        <v>48</v>
      </c>
      <c r="M212" s="112">
        <f t="shared" si="27"/>
      </c>
      <c r="N212" s="112">
        <f t="shared" si="24"/>
        <v>100</v>
      </c>
    </row>
    <row r="213" spans="1:14" ht="15" customHeight="1">
      <c r="A213" s="22">
        <v>49</v>
      </c>
      <c r="B213" s="153"/>
      <c r="C213" s="157">
        <v>49</v>
      </c>
      <c r="D213" s="155" t="str">
        <f>IF(B213&gt;0,(VLOOKUP($B213,Engagement!$B$166:$G$256,3,FALSE))," ")</f>
        <v> </v>
      </c>
      <c r="E213" s="155" t="str">
        <f>IF(B213&gt;0,(VLOOKUP($B213,Engagement!$B$166:$G$256,4,FALSE))," ")</f>
        <v> </v>
      </c>
      <c r="F213" s="155" t="str">
        <f>IF(B213&gt;0,(VLOOKUP($B213,Engagement!$B$166:$G$256,5,FALSE))," ")</f>
        <v> </v>
      </c>
      <c r="G213" s="156" t="str">
        <f>IF(B213&gt;0,(VLOOKUP($B213,Engagement!$B$166:$G$256,6,FALSE))," ")</f>
        <v> </v>
      </c>
      <c r="H213" s="152" t="str">
        <f t="shared" si="21"/>
        <v> </v>
      </c>
      <c r="I213" s="197" t="str">
        <f>IF(COUNTIF($F$165:$F213,F213)&lt;2,$F213," ")</f>
        <v> </v>
      </c>
      <c r="J213" s="197">
        <f t="shared" si="25"/>
        <v>100</v>
      </c>
      <c r="K213" s="197" t="str">
        <f>IF(COUNTIF($F$165:$F213,F213)&lt;3,$F213," ")</f>
        <v> </v>
      </c>
      <c r="L213" s="112">
        <f t="shared" si="26"/>
        <v>49</v>
      </c>
      <c r="M213" s="112">
        <f t="shared" si="27"/>
      </c>
      <c r="N213" s="112">
        <f t="shared" si="24"/>
        <v>100</v>
      </c>
    </row>
    <row r="214" spans="1:14" ht="15" customHeight="1">
      <c r="A214" s="22">
        <v>50</v>
      </c>
      <c r="B214" s="158"/>
      <c r="C214" s="157">
        <v>50</v>
      </c>
      <c r="D214" s="155" t="str">
        <f>IF(B214&gt;0,(VLOOKUP($B214,Engagement!$B$166:$G$256,3,FALSE))," ")</f>
        <v> </v>
      </c>
      <c r="E214" s="155" t="str">
        <f>IF(B214&gt;0,(VLOOKUP($B214,Engagement!$B$166:$G$256,4,FALSE))," ")</f>
        <v> </v>
      </c>
      <c r="F214" s="155" t="str">
        <f>IF(B214&gt;0,(VLOOKUP($B214,Engagement!$B$166:$G$256,5,FALSE))," ")</f>
        <v> </v>
      </c>
      <c r="G214" s="156" t="str">
        <f>IF(B214&gt;0,(VLOOKUP($B214,Engagement!$B$166:$G$256,6,FALSE))," ")</f>
        <v> </v>
      </c>
      <c r="H214" s="152" t="str">
        <f t="shared" si="21"/>
        <v> </v>
      </c>
      <c r="I214" s="197" t="str">
        <f>IF(COUNTIF($F$165:$F214,F214)&lt;2,$F214," ")</f>
        <v> </v>
      </c>
      <c r="J214" s="197">
        <f t="shared" si="25"/>
        <v>100</v>
      </c>
      <c r="K214" s="197" t="str">
        <f>IF(COUNTIF($F$165:$F214,F214)&lt;3,$F214," ")</f>
        <v> </v>
      </c>
      <c r="L214" s="112">
        <f t="shared" si="26"/>
        <v>50</v>
      </c>
      <c r="M214" s="112">
        <f t="shared" si="27"/>
      </c>
      <c r="N214" s="112">
        <f t="shared" si="24"/>
        <v>100</v>
      </c>
    </row>
    <row r="215" spans="1:12" ht="15" customHeight="1">
      <c r="A215" s="22"/>
      <c r="B215" s="177"/>
      <c r="C215" s="347" t="s">
        <v>76</v>
      </c>
      <c r="D215" s="347"/>
      <c r="E215" s="347"/>
      <c r="F215" s="347"/>
      <c r="G215" s="175"/>
      <c r="H215" s="152"/>
      <c r="I215" s="197"/>
      <c r="L215" s="112"/>
    </row>
    <row r="216" spans="1:14" ht="15" customHeight="1">
      <c r="A216" s="22">
        <v>1</v>
      </c>
      <c r="B216" s="153"/>
      <c r="C216" s="157">
        <v>1</v>
      </c>
      <c r="D216" s="155" t="str">
        <f>IF(B216&gt;0,(VLOOKUP($B216,Engagement!$B$166:$G$256,3,FALSE))," ")</f>
        <v> </v>
      </c>
      <c r="E216" s="155" t="str">
        <f>IF(B216&gt;0,(VLOOKUP($B216,Engagement!$B$166:$G$256,4,FALSE))," ")</f>
        <v> </v>
      </c>
      <c r="F216" s="155" t="str">
        <f>IF(B216&gt;0,(VLOOKUP($B216,Engagement!$B$166:$G$256,5,FALSE))," ")</f>
        <v> </v>
      </c>
      <c r="G216" s="156" t="str">
        <f>IF(B216&gt;0,(VLOOKUP($B216,Engagement!$B$166:$G$256,6,FALSE))," ")</f>
        <v> </v>
      </c>
      <c r="H216" s="152" t="str">
        <f>IF(COUNTIF($B$216:$B$235,B216)&gt;1,"X"," ")</f>
        <v> </v>
      </c>
      <c r="I216" s="197" t="str">
        <f>IF(COUNTIF($F$216:$F216,F216)&lt;2,$F216," ")</f>
        <v> </v>
      </c>
      <c r="J216" s="197">
        <f>IF($E$159&lt;5,100,(IF(I216=F216,C216,"")))</f>
        <v>100</v>
      </c>
      <c r="K216" s="197" t="str">
        <f>IF(COUNTIF($F$216:$F216,F216)&lt;3,$F216," ")</f>
        <v> </v>
      </c>
      <c r="L216" s="112">
        <f aca="true" t="shared" si="28" ref="L216:L289">IF(K216=$F216,$C216,"")</f>
        <v>1</v>
      </c>
      <c r="M216" s="112">
        <f>IF(K216=I216,"",K216)</f>
      </c>
      <c r="N216" s="112">
        <f>IF($E$159&lt;5,100,(IF(M216=$F216,$C216,100)))</f>
        <v>100</v>
      </c>
    </row>
    <row r="217" spans="1:14" ht="15" customHeight="1">
      <c r="A217" s="22">
        <v>2</v>
      </c>
      <c r="B217" s="153"/>
      <c r="C217" s="157">
        <v>2</v>
      </c>
      <c r="D217" s="155" t="str">
        <f>IF(B217&gt;0,(VLOOKUP($B217,Engagement!$B$166:$G$256,3,FALSE))," ")</f>
        <v> </v>
      </c>
      <c r="E217" s="155" t="str">
        <f>IF(B217&gt;0,(VLOOKUP($B217,Engagement!$B$166:$G$256,4,FALSE))," ")</f>
        <v> </v>
      </c>
      <c r="F217" s="155" t="str">
        <f>IF(B217&gt;0,(VLOOKUP($B217,Engagement!$B$166:$G$256,5,FALSE))," ")</f>
        <v> </v>
      </c>
      <c r="G217" s="156" t="str">
        <f>IF(B217&gt;0,(VLOOKUP($B217,Engagement!$B$166:$G$256,6,FALSE))," ")</f>
        <v> </v>
      </c>
      <c r="H217" s="152" t="str">
        <f aca="true" t="shared" si="29" ref="H217:H265">IF(COUNTIF($B$216:$B$235,B217)&gt;1,"X"," ")</f>
        <v> </v>
      </c>
      <c r="I217" s="197" t="str">
        <f>IF(COUNTIF($F$216:$F217,F217)&lt;2,$F217," ")</f>
        <v> </v>
      </c>
      <c r="J217" s="197">
        <f aca="true" t="shared" si="30" ref="J217:J255">IF($E$159&lt;5,100,(IF(I217=F217,C217,"")))</f>
        <v>100</v>
      </c>
      <c r="K217" s="197" t="str">
        <f>IF(COUNTIF($F$216:$F217,F217)&lt;3,$F217," ")</f>
        <v> </v>
      </c>
      <c r="L217" s="112">
        <f t="shared" si="28"/>
        <v>2</v>
      </c>
      <c r="M217" s="112">
        <f aca="true" t="shared" si="31" ref="M217:M255">IF(K217=I217,"",K217)</f>
      </c>
      <c r="N217" s="112">
        <f aca="true" t="shared" si="32" ref="N217:N265">IF($E$159&lt;5,100,(IF(M217=$F217,$C217,100)))</f>
        <v>100</v>
      </c>
    </row>
    <row r="218" spans="1:14" ht="15" customHeight="1">
      <c r="A218" s="22">
        <v>3</v>
      </c>
      <c r="B218" s="153"/>
      <c r="C218" s="157">
        <v>3</v>
      </c>
      <c r="D218" s="155" t="str">
        <f>IF(B218&gt;0,(VLOOKUP($B218,Engagement!$B$166:$G$256,3,FALSE))," ")</f>
        <v> </v>
      </c>
      <c r="E218" s="155" t="str">
        <f>IF(B218&gt;0,(VLOOKUP($B218,Engagement!$B$166:$G$256,4,FALSE))," ")</f>
        <v> </v>
      </c>
      <c r="F218" s="155" t="str">
        <f>IF(B218&gt;0,(VLOOKUP($B218,Engagement!$B$166:$G$256,5,FALSE))," ")</f>
        <v> </v>
      </c>
      <c r="G218" s="156" t="str">
        <f>IF(B218&gt;0,(VLOOKUP($B218,Engagement!$B$166:$G$256,6,FALSE))," ")</f>
        <v> </v>
      </c>
      <c r="H218" s="152" t="str">
        <f t="shared" si="29"/>
        <v> </v>
      </c>
      <c r="I218" s="197" t="str">
        <f>IF(COUNTIF($F$216:$F218,F218)&lt;2,$F218," ")</f>
        <v> </v>
      </c>
      <c r="J218" s="197">
        <f t="shared" si="30"/>
        <v>100</v>
      </c>
      <c r="K218" s="197" t="str">
        <f>IF(COUNTIF($F$216:$F218,F218)&lt;3,$F218," ")</f>
        <v> </v>
      </c>
      <c r="L218" s="112">
        <f t="shared" si="28"/>
        <v>3</v>
      </c>
      <c r="M218" s="112">
        <f t="shared" si="31"/>
      </c>
      <c r="N218" s="112">
        <f t="shared" si="32"/>
        <v>100</v>
      </c>
    </row>
    <row r="219" spans="1:14" ht="15" customHeight="1">
      <c r="A219" s="22">
        <v>4</v>
      </c>
      <c r="B219" s="153"/>
      <c r="C219" s="157">
        <v>4</v>
      </c>
      <c r="D219" s="155" t="str">
        <f>IF(B219&gt;0,(VLOOKUP($B219,Engagement!$B$166:$G$256,3,FALSE))," ")</f>
        <v> </v>
      </c>
      <c r="E219" s="155" t="str">
        <f>IF(B219&gt;0,(VLOOKUP($B219,Engagement!$B$166:$G$256,4,FALSE))," ")</f>
        <v> </v>
      </c>
      <c r="F219" s="155" t="str">
        <f>IF(B219&gt;0,(VLOOKUP($B219,Engagement!$B$166:$G$256,5,FALSE))," ")</f>
        <v> </v>
      </c>
      <c r="G219" s="156" t="str">
        <f>IF(B219&gt;0,(VLOOKUP($B219,Engagement!$B$166:$G$256,6,FALSE))," ")</f>
        <v> </v>
      </c>
      <c r="H219" s="152" t="str">
        <f t="shared" si="29"/>
        <v> </v>
      </c>
      <c r="I219" s="197" t="str">
        <f>IF(COUNTIF($F$216:$F219,F219)&lt;2,$F219," ")</f>
        <v> </v>
      </c>
      <c r="J219" s="197">
        <f t="shared" si="30"/>
        <v>100</v>
      </c>
      <c r="K219" s="197" t="str">
        <f>IF(COUNTIF($F$216:$F219,F219)&lt;3,$F219," ")</f>
        <v> </v>
      </c>
      <c r="L219" s="112">
        <f t="shared" si="28"/>
        <v>4</v>
      </c>
      <c r="M219" s="112">
        <f t="shared" si="31"/>
      </c>
      <c r="N219" s="112">
        <f t="shared" si="32"/>
        <v>100</v>
      </c>
    </row>
    <row r="220" spans="1:14" ht="15" customHeight="1">
      <c r="A220" s="22">
        <v>5</v>
      </c>
      <c r="B220" s="153"/>
      <c r="C220" s="157">
        <v>5</v>
      </c>
      <c r="D220" s="155" t="str">
        <f>IF(B220&gt;0,(VLOOKUP($B220,Engagement!$B$166:$G$256,3,FALSE))," ")</f>
        <v> </v>
      </c>
      <c r="E220" s="155" t="str">
        <f>IF(B220&gt;0,(VLOOKUP($B220,Engagement!$B$166:$G$256,4,FALSE))," ")</f>
        <v> </v>
      </c>
      <c r="F220" s="155" t="str">
        <f>IF(B220&gt;0,(VLOOKUP($B220,Engagement!$B$166:$G$256,5,FALSE))," ")</f>
        <v> </v>
      </c>
      <c r="G220" s="156" t="str">
        <f>IF(B220&gt;0,(VLOOKUP($B220,Engagement!$B$166:$G$256,6,FALSE))," ")</f>
        <v> </v>
      </c>
      <c r="H220" s="152" t="str">
        <f t="shared" si="29"/>
        <v> </v>
      </c>
      <c r="I220" s="197" t="str">
        <f>IF(COUNTIF($F$216:$F220,F220)&lt;2,$F220," ")</f>
        <v> </v>
      </c>
      <c r="J220" s="197">
        <f t="shared" si="30"/>
        <v>100</v>
      </c>
      <c r="K220" s="197" t="str">
        <f>IF(COUNTIF($F$216:$F220,F220)&lt;3,$F220," ")</f>
        <v> </v>
      </c>
      <c r="L220" s="112">
        <f t="shared" si="28"/>
        <v>5</v>
      </c>
      <c r="M220" s="112">
        <f t="shared" si="31"/>
      </c>
      <c r="N220" s="112">
        <f t="shared" si="32"/>
        <v>100</v>
      </c>
    </row>
    <row r="221" spans="1:14" ht="15" customHeight="1">
      <c r="A221" s="22">
        <v>6</v>
      </c>
      <c r="B221" s="153"/>
      <c r="C221" s="157">
        <v>6</v>
      </c>
      <c r="D221" s="155" t="str">
        <f>IF(B221&gt;0,(VLOOKUP($B221,Engagement!$B$166:$G$256,3,FALSE))," ")</f>
        <v> </v>
      </c>
      <c r="E221" s="155" t="str">
        <f>IF(B221&gt;0,(VLOOKUP($B221,Engagement!$B$166:$G$256,4,FALSE))," ")</f>
        <v> </v>
      </c>
      <c r="F221" s="155" t="str">
        <f>IF(B221&gt;0,(VLOOKUP($B221,Engagement!$B$166:$G$256,5,FALSE))," ")</f>
        <v> </v>
      </c>
      <c r="G221" s="156" t="str">
        <f>IF(B221&gt;0,(VLOOKUP($B221,Engagement!$B$166:$G$256,6,FALSE))," ")</f>
        <v> </v>
      </c>
      <c r="H221" s="152" t="str">
        <f t="shared" si="29"/>
        <v> </v>
      </c>
      <c r="I221" s="197" t="str">
        <f>IF(COUNTIF($F$216:$F221,F221)&lt;2,$F221," ")</f>
        <v> </v>
      </c>
      <c r="J221" s="197">
        <f t="shared" si="30"/>
        <v>100</v>
      </c>
      <c r="K221" s="197" t="str">
        <f>IF(COUNTIF($F$216:$F221,F221)&lt;3,$F221," ")</f>
        <v> </v>
      </c>
      <c r="L221" s="112">
        <f t="shared" si="28"/>
        <v>6</v>
      </c>
      <c r="M221" s="112">
        <f t="shared" si="31"/>
      </c>
      <c r="N221" s="112">
        <f t="shared" si="32"/>
        <v>100</v>
      </c>
    </row>
    <row r="222" spans="1:14" ht="15" customHeight="1">
      <c r="A222" s="22">
        <v>7</v>
      </c>
      <c r="B222" s="153"/>
      <c r="C222" s="157">
        <v>7</v>
      </c>
      <c r="D222" s="155" t="str">
        <f>IF(B222&gt;0,(VLOOKUP($B222,Engagement!$B$166:$G$256,3,FALSE))," ")</f>
        <v> </v>
      </c>
      <c r="E222" s="155" t="str">
        <f>IF(B222&gt;0,(VLOOKUP($B222,Engagement!$B$166:$G$256,4,FALSE))," ")</f>
        <v> </v>
      </c>
      <c r="F222" s="155" t="str">
        <f>IF(B222&gt;0,(VLOOKUP($B222,Engagement!$B$166:$G$256,5,FALSE))," ")</f>
        <v> </v>
      </c>
      <c r="G222" s="156" t="str">
        <f>IF(B222&gt;0,(VLOOKUP($B222,Engagement!$B$166:$G$256,6,FALSE))," ")</f>
        <v> </v>
      </c>
      <c r="H222" s="152" t="str">
        <f t="shared" si="29"/>
        <v> </v>
      </c>
      <c r="I222" s="197" t="str">
        <f>IF(COUNTIF($F$216:$F222,F222)&lt;2,$F222," ")</f>
        <v> </v>
      </c>
      <c r="J222" s="197">
        <f t="shared" si="30"/>
        <v>100</v>
      </c>
      <c r="K222" s="197" t="str">
        <f>IF(COUNTIF($F$216:$F222,F222)&lt;3,$F222," ")</f>
        <v> </v>
      </c>
      <c r="L222" s="112">
        <f t="shared" si="28"/>
        <v>7</v>
      </c>
      <c r="M222" s="112">
        <f t="shared" si="31"/>
      </c>
      <c r="N222" s="112">
        <f t="shared" si="32"/>
        <v>100</v>
      </c>
    </row>
    <row r="223" spans="1:14" ht="15" customHeight="1">
      <c r="A223" s="22">
        <v>8</v>
      </c>
      <c r="B223" s="153"/>
      <c r="C223" s="157">
        <v>8</v>
      </c>
      <c r="D223" s="155" t="str">
        <f>IF(B223&gt;0,(VLOOKUP($B223,Engagement!$B$166:$G$256,3,FALSE))," ")</f>
        <v> </v>
      </c>
      <c r="E223" s="155" t="str">
        <f>IF(B223&gt;0,(VLOOKUP($B223,Engagement!$B$166:$G$256,4,FALSE))," ")</f>
        <v> </v>
      </c>
      <c r="F223" s="155" t="str">
        <f>IF(B223&gt;0,(VLOOKUP($B223,Engagement!$B$166:$G$256,5,FALSE))," ")</f>
        <v> </v>
      </c>
      <c r="G223" s="156" t="str">
        <f>IF(B223&gt;0,(VLOOKUP($B223,Engagement!$B$166:$G$256,6,FALSE))," ")</f>
        <v> </v>
      </c>
      <c r="H223" s="152" t="str">
        <f t="shared" si="29"/>
        <v> </v>
      </c>
      <c r="I223" s="197" t="str">
        <f>IF(COUNTIF($F$216:$F223,F223)&lt;2,$F223," ")</f>
        <v> </v>
      </c>
      <c r="J223" s="197">
        <f t="shared" si="30"/>
        <v>100</v>
      </c>
      <c r="K223" s="197" t="str">
        <f>IF(COUNTIF($F$216:$F223,F223)&lt;3,$F223," ")</f>
        <v> </v>
      </c>
      <c r="L223" s="112">
        <f t="shared" si="28"/>
        <v>8</v>
      </c>
      <c r="M223" s="112">
        <f t="shared" si="31"/>
      </c>
      <c r="N223" s="112">
        <f t="shared" si="32"/>
        <v>100</v>
      </c>
    </row>
    <row r="224" spans="1:14" ht="15" customHeight="1">
      <c r="A224" s="22">
        <v>9</v>
      </c>
      <c r="B224" s="153"/>
      <c r="C224" s="157">
        <v>9</v>
      </c>
      <c r="D224" s="155" t="str">
        <f>IF(B224&gt;0,(VLOOKUP($B224,Engagement!$B$166:$G$256,3,FALSE))," ")</f>
        <v> </v>
      </c>
      <c r="E224" s="155" t="str">
        <f>IF(B224&gt;0,(VLOOKUP($B224,Engagement!$B$166:$G$256,4,FALSE))," ")</f>
        <v> </v>
      </c>
      <c r="F224" s="155" t="str">
        <f>IF(B224&gt;0,(VLOOKUP($B224,Engagement!$B$166:$G$256,5,FALSE))," ")</f>
        <v> </v>
      </c>
      <c r="G224" s="156" t="str">
        <f>IF(B224&gt;0,(VLOOKUP($B224,Engagement!$B$166:$G$256,6,FALSE))," ")</f>
        <v> </v>
      </c>
      <c r="H224" s="152" t="str">
        <f t="shared" si="29"/>
        <v> </v>
      </c>
      <c r="I224" s="197" t="str">
        <f>IF(COUNTIF($F$216:$F224,F224)&lt;2,$F224," ")</f>
        <v> </v>
      </c>
      <c r="J224" s="197">
        <f t="shared" si="30"/>
        <v>100</v>
      </c>
      <c r="K224" s="197" t="str">
        <f>IF(COUNTIF($F$216:$F224,F224)&lt;3,$F224," ")</f>
        <v> </v>
      </c>
      <c r="L224" s="112">
        <f t="shared" si="28"/>
        <v>9</v>
      </c>
      <c r="M224" s="112">
        <f t="shared" si="31"/>
      </c>
      <c r="N224" s="112">
        <f t="shared" si="32"/>
        <v>100</v>
      </c>
    </row>
    <row r="225" spans="1:14" ht="15" customHeight="1">
      <c r="A225" s="22">
        <v>10</v>
      </c>
      <c r="B225" s="153"/>
      <c r="C225" s="157">
        <v>10</v>
      </c>
      <c r="D225" s="155" t="str">
        <f>IF(B225&gt;0,(VLOOKUP($B225,Engagement!$B$166:$G$256,3,FALSE))," ")</f>
        <v> </v>
      </c>
      <c r="E225" s="155" t="str">
        <f>IF(B225&gt;0,(VLOOKUP($B225,Engagement!$B$166:$G$256,4,FALSE))," ")</f>
        <v> </v>
      </c>
      <c r="F225" s="155" t="str">
        <f>IF(B225&gt;0,(VLOOKUP($B225,Engagement!$B$166:$G$256,5,FALSE))," ")</f>
        <v> </v>
      </c>
      <c r="G225" s="156" t="str">
        <f>IF(B225&gt;0,(VLOOKUP($B225,Engagement!$B$166:$G$256,6,FALSE))," ")</f>
        <v> </v>
      </c>
      <c r="H225" s="152" t="str">
        <f t="shared" si="29"/>
        <v> </v>
      </c>
      <c r="I225" s="197" t="str">
        <f>IF(COUNTIF($F$216:$F225,F225)&lt;2,$F225," ")</f>
        <v> </v>
      </c>
      <c r="J225" s="197">
        <f t="shared" si="30"/>
        <v>100</v>
      </c>
      <c r="K225" s="197" t="str">
        <f>IF(COUNTIF($F$216:$F225,F225)&lt;3,$F225," ")</f>
        <v> </v>
      </c>
      <c r="L225" s="112">
        <f t="shared" si="28"/>
        <v>10</v>
      </c>
      <c r="M225" s="112">
        <f t="shared" si="31"/>
      </c>
      <c r="N225" s="112">
        <f t="shared" si="32"/>
        <v>100</v>
      </c>
    </row>
    <row r="226" spans="1:14" ht="15" customHeight="1">
      <c r="A226" s="22">
        <v>11</v>
      </c>
      <c r="B226" s="153"/>
      <c r="C226" s="157">
        <v>11</v>
      </c>
      <c r="D226" s="155" t="str">
        <f>IF(B226&gt;0,(VLOOKUP($B226,Engagement!$B$166:$G$256,3,FALSE))," ")</f>
        <v> </v>
      </c>
      <c r="E226" s="155" t="str">
        <f>IF(B226&gt;0,(VLOOKUP($B226,Engagement!$B$166:$G$256,4,FALSE))," ")</f>
        <v> </v>
      </c>
      <c r="F226" s="155" t="str">
        <f>IF(B226&gt;0,(VLOOKUP($B226,Engagement!$B$166:$G$256,5,FALSE))," ")</f>
        <v> </v>
      </c>
      <c r="G226" s="156" t="str">
        <f>IF(B226&gt;0,(VLOOKUP($B226,Engagement!$B$166:$G$256,6,FALSE))," ")</f>
        <v> </v>
      </c>
      <c r="H226" s="152" t="str">
        <f t="shared" si="29"/>
        <v> </v>
      </c>
      <c r="I226" s="197" t="str">
        <f>IF(COUNTIF($F$216:$F226,F226)&lt;2,$F226," ")</f>
        <v> </v>
      </c>
      <c r="J226" s="197">
        <f t="shared" si="30"/>
        <v>100</v>
      </c>
      <c r="K226" s="197" t="str">
        <f>IF(COUNTIF($F$216:$F226,F226)&lt;3,$F226," ")</f>
        <v> </v>
      </c>
      <c r="L226" s="112">
        <f t="shared" si="28"/>
        <v>11</v>
      </c>
      <c r="M226" s="112">
        <f t="shared" si="31"/>
      </c>
      <c r="N226" s="112">
        <f t="shared" si="32"/>
        <v>100</v>
      </c>
    </row>
    <row r="227" spans="1:14" ht="15" customHeight="1">
      <c r="A227" s="22">
        <v>12</v>
      </c>
      <c r="B227" s="153"/>
      <c r="C227" s="157">
        <v>12</v>
      </c>
      <c r="D227" s="155" t="str">
        <f>IF(B227&gt;0,(VLOOKUP($B227,Engagement!$B$166:$G$256,3,FALSE))," ")</f>
        <v> </v>
      </c>
      <c r="E227" s="155" t="str">
        <f>IF(B227&gt;0,(VLOOKUP($B227,Engagement!$B$166:$G$256,4,FALSE))," ")</f>
        <v> </v>
      </c>
      <c r="F227" s="155" t="str">
        <f>IF(B227&gt;0,(VLOOKUP($B227,Engagement!$B$166:$G$256,5,FALSE))," ")</f>
        <v> </v>
      </c>
      <c r="G227" s="156" t="str">
        <f>IF(B227&gt;0,(VLOOKUP($B227,Engagement!$B$166:$G$256,6,FALSE))," ")</f>
        <v> </v>
      </c>
      <c r="H227" s="152" t="str">
        <f t="shared" si="29"/>
        <v> </v>
      </c>
      <c r="I227" s="197" t="str">
        <f>IF(COUNTIF($F$216:$F227,F227)&lt;2,$F227," ")</f>
        <v> </v>
      </c>
      <c r="J227" s="197">
        <f t="shared" si="30"/>
        <v>100</v>
      </c>
      <c r="K227" s="197" t="str">
        <f>IF(COUNTIF($F$216:$F227,F227)&lt;3,$F227," ")</f>
        <v> </v>
      </c>
      <c r="L227" s="112">
        <f t="shared" si="28"/>
        <v>12</v>
      </c>
      <c r="M227" s="112">
        <f t="shared" si="31"/>
      </c>
      <c r="N227" s="112">
        <f t="shared" si="32"/>
        <v>100</v>
      </c>
    </row>
    <row r="228" spans="1:14" ht="15" customHeight="1">
      <c r="A228" s="22">
        <v>13</v>
      </c>
      <c r="B228" s="153"/>
      <c r="C228" s="157">
        <v>13</v>
      </c>
      <c r="D228" s="155" t="str">
        <f>IF(B228&gt;0,(VLOOKUP($B228,Engagement!$B$166:$G$256,3,FALSE))," ")</f>
        <v> </v>
      </c>
      <c r="E228" s="155" t="str">
        <f>IF(B228&gt;0,(VLOOKUP($B228,Engagement!$B$166:$G$256,4,FALSE))," ")</f>
        <v> </v>
      </c>
      <c r="F228" s="155" t="str">
        <f>IF(B228&gt;0,(VLOOKUP($B228,Engagement!$B$166:$G$256,5,FALSE))," ")</f>
        <v> </v>
      </c>
      <c r="G228" s="156" t="str">
        <f>IF(B228&gt;0,(VLOOKUP($B228,Engagement!$B$166:$G$256,6,FALSE))," ")</f>
        <v> </v>
      </c>
      <c r="H228" s="152" t="str">
        <f t="shared" si="29"/>
        <v> </v>
      </c>
      <c r="I228" s="197" t="str">
        <f>IF(COUNTIF($F$216:$F228,F228)&lt;2,$F228," ")</f>
        <v> </v>
      </c>
      <c r="J228" s="197">
        <f t="shared" si="30"/>
        <v>100</v>
      </c>
      <c r="K228" s="197" t="str">
        <f>IF(COUNTIF($F$216:$F228,F228)&lt;3,$F228," ")</f>
        <v> </v>
      </c>
      <c r="L228" s="112">
        <f t="shared" si="28"/>
        <v>13</v>
      </c>
      <c r="M228" s="112">
        <f t="shared" si="31"/>
      </c>
      <c r="N228" s="112">
        <f t="shared" si="32"/>
        <v>100</v>
      </c>
    </row>
    <row r="229" spans="1:14" ht="15" customHeight="1">
      <c r="A229" s="22">
        <v>14</v>
      </c>
      <c r="B229" s="153"/>
      <c r="C229" s="157">
        <v>14</v>
      </c>
      <c r="D229" s="155" t="str">
        <f>IF(B229&gt;0,(VLOOKUP($B229,Engagement!$B$166:$G$256,3,FALSE))," ")</f>
        <v> </v>
      </c>
      <c r="E229" s="155" t="str">
        <f>IF(B229&gt;0,(VLOOKUP($B229,Engagement!$B$166:$G$256,4,FALSE))," ")</f>
        <v> </v>
      </c>
      <c r="F229" s="155" t="str">
        <f>IF(B229&gt;0,(VLOOKUP($B229,Engagement!$B$166:$G$256,5,FALSE))," ")</f>
        <v> </v>
      </c>
      <c r="G229" s="156" t="str">
        <f>IF(B229&gt;0,(VLOOKUP($B229,Engagement!$B$166:$G$256,6,FALSE))," ")</f>
        <v> </v>
      </c>
      <c r="H229" s="152" t="str">
        <f t="shared" si="29"/>
        <v> </v>
      </c>
      <c r="I229" s="197" t="str">
        <f>IF(COUNTIF($F$216:$F229,F229)&lt;2,$F229," ")</f>
        <v> </v>
      </c>
      <c r="J229" s="197">
        <f t="shared" si="30"/>
        <v>100</v>
      </c>
      <c r="K229" s="197" t="str">
        <f>IF(COUNTIF($F$216:$F229,F229)&lt;3,$F229," ")</f>
        <v> </v>
      </c>
      <c r="L229" s="112">
        <f t="shared" si="28"/>
        <v>14</v>
      </c>
      <c r="M229" s="112">
        <f t="shared" si="31"/>
      </c>
      <c r="N229" s="112">
        <f t="shared" si="32"/>
        <v>100</v>
      </c>
    </row>
    <row r="230" spans="1:14" ht="15" customHeight="1">
      <c r="A230" s="22">
        <v>15</v>
      </c>
      <c r="B230" s="153"/>
      <c r="C230" s="157">
        <v>15</v>
      </c>
      <c r="D230" s="155" t="str">
        <f>IF(B230&gt;0,(VLOOKUP($B230,Engagement!$B$166:$G$256,3,FALSE))," ")</f>
        <v> </v>
      </c>
      <c r="E230" s="155" t="str">
        <f>IF(B230&gt;0,(VLOOKUP($B230,Engagement!$B$166:$G$256,4,FALSE))," ")</f>
        <v> </v>
      </c>
      <c r="F230" s="155" t="str">
        <f>IF(B230&gt;0,(VLOOKUP($B230,Engagement!$B$166:$G$256,5,FALSE))," ")</f>
        <v> </v>
      </c>
      <c r="G230" s="156" t="str">
        <f>IF(B230&gt;0,(VLOOKUP($B230,Engagement!$B$166:$G$256,6,FALSE))," ")</f>
        <v> </v>
      </c>
      <c r="H230" s="152" t="str">
        <f t="shared" si="29"/>
        <v> </v>
      </c>
      <c r="I230" s="197" t="str">
        <f>IF(COUNTIF($F$216:$F230,F230)&lt;2,$F230," ")</f>
        <v> </v>
      </c>
      <c r="J230" s="197">
        <f t="shared" si="30"/>
        <v>100</v>
      </c>
      <c r="K230" s="197" t="str">
        <f>IF(COUNTIF($F$216:$F230,F230)&lt;3,$F230," ")</f>
        <v> </v>
      </c>
      <c r="L230" s="112">
        <f t="shared" si="28"/>
        <v>15</v>
      </c>
      <c r="M230" s="112">
        <f t="shared" si="31"/>
      </c>
      <c r="N230" s="112">
        <f t="shared" si="32"/>
        <v>100</v>
      </c>
    </row>
    <row r="231" spans="1:14" ht="15" customHeight="1">
      <c r="A231" s="22">
        <v>16</v>
      </c>
      <c r="B231" s="153"/>
      <c r="C231" s="157">
        <v>16</v>
      </c>
      <c r="D231" s="155" t="str">
        <f>IF(B231&gt;0,(VLOOKUP($B231,Engagement!$B$166:$G$256,3,FALSE))," ")</f>
        <v> </v>
      </c>
      <c r="E231" s="155" t="str">
        <f>IF(B231&gt;0,(VLOOKUP($B231,Engagement!$B$166:$G$256,4,FALSE))," ")</f>
        <v> </v>
      </c>
      <c r="F231" s="155" t="str">
        <f>IF(B231&gt;0,(VLOOKUP($B231,Engagement!$B$166:$G$256,5,FALSE))," ")</f>
        <v> </v>
      </c>
      <c r="G231" s="156" t="str">
        <f>IF(B231&gt;0,(VLOOKUP($B231,Engagement!$B$166:$G$256,6,FALSE))," ")</f>
        <v> </v>
      </c>
      <c r="H231" s="152" t="str">
        <f t="shared" si="29"/>
        <v> </v>
      </c>
      <c r="I231" s="197" t="str">
        <f>IF(COUNTIF($F$216:$F231,F231)&lt;2,$F231," ")</f>
        <v> </v>
      </c>
      <c r="J231" s="197">
        <f t="shared" si="30"/>
        <v>100</v>
      </c>
      <c r="K231" s="197" t="str">
        <f>IF(COUNTIF($F$216:$F231,F231)&lt;3,$F231," ")</f>
        <v> </v>
      </c>
      <c r="L231" s="112">
        <f t="shared" si="28"/>
        <v>16</v>
      </c>
      <c r="M231" s="112">
        <f t="shared" si="31"/>
      </c>
      <c r="N231" s="112">
        <f t="shared" si="32"/>
        <v>100</v>
      </c>
    </row>
    <row r="232" spans="1:14" ht="15" customHeight="1">
      <c r="A232" s="22">
        <v>17</v>
      </c>
      <c r="B232" s="158"/>
      <c r="C232" s="159">
        <v>17</v>
      </c>
      <c r="D232" s="155" t="str">
        <f>IF(B232&gt;0,(VLOOKUP($B232,Engagement!$B$166:$G$256,3,FALSE))," ")</f>
        <v> </v>
      </c>
      <c r="E232" s="155" t="str">
        <f>IF(B232&gt;0,(VLOOKUP($B232,Engagement!$B$166:$G$256,4,FALSE))," ")</f>
        <v> </v>
      </c>
      <c r="F232" s="155" t="str">
        <f>IF(B232&gt;0,(VLOOKUP($B232,Engagement!$B$166:$G$256,5,FALSE))," ")</f>
        <v> </v>
      </c>
      <c r="G232" s="156" t="str">
        <f>IF(B232&gt;0,(VLOOKUP($B232,Engagement!$B$166:$G$256,6,FALSE))," ")</f>
        <v> </v>
      </c>
      <c r="H232" s="152" t="str">
        <f t="shared" si="29"/>
        <v> </v>
      </c>
      <c r="I232" s="197" t="str">
        <f>IF(COUNTIF($F$216:$F232,F232)&lt;2,$F232," ")</f>
        <v> </v>
      </c>
      <c r="J232" s="197">
        <f t="shared" si="30"/>
        <v>100</v>
      </c>
      <c r="K232" s="197" t="str">
        <f>IF(COUNTIF($F$216:$F232,F232)&lt;3,$F232," ")</f>
        <v> </v>
      </c>
      <c r="L232" s="112">
        <f t="shared" si="28"/>
        <v>17</v>
      </c>
      <c r="M232" s="112">
        <f t="shared" si="31"/>
      </c>
      <c r="N232" s="112">
        <f t="shared" si="32"/>
        <v>100</v>
      </c>
    </row>
    <row r="233" spans="1:14" ht="15" customHeight="1">
      <c r="A233" s="22">
        <v>18</v>
      </c>
      <c r="B233" s="158"/>
      <c r="C233" s="159">
        <v>18</v>
      </c>
      <c r="D233" s="155" t="str">
        <f>IF(B233&gt;0,(VLOOKUP($B233,Engagement!$B$166:$G$256,3,FALSE))," ")</f>
        <v> </v>
      </c>
      <c r="E233" s="155" t="str">
        <f>IF(B233&gt;0,(VLOOKUP($B233,Engagement!$B$166:$G$256,4,FALSE))," ")</f>
        <v> </v>
      </c>
      <c r="F233" s="155" t="str">
        <f>IF(B233&gt;0,(VLOOKUP($B233,Engagement!$B$166:$G$256,5,FALSE))," ")</f>
        <v> </v>
      </c>
      <c r="G233" s="156" t="str">
        <f>IF(B233&gt;0,(VLOOKUP($B233,Engagement!$B$166:$G$256,6,FALSE))," ")</f>
        <v> </v>
      </c>
      <c r="H233" s="152" t="str">
        <f t="shared" si="29"/>
        <v> </v>
      </c>
      <c r="I233" s="197" t="str">
        <f>IF(COUNTIF($F$216:$F233,F233)&lt;2,$F233," ")</f>
        <v> </v>
      </c>
      <c r="J233" s="197">
        <f t="shared" si="30"/>
        <v>100</v>
      </c>
      <c r="K233" s="197" t="str">
        <f>IF(COUNTIF($F$216:$F233,F233)&lt;3,$F233," ")</f>
        <v> </v>
      </c>
      <c r="L233" s="112">
        <f t="shared" si="28"/>
        <v>18</v>
      </c>
      <c r="M233" s="112">
        <f t="shared" si="31"/>
      </c>
      <c r="N233" s="112">
        <f t="shared" si="32"/>
        <v>100</v>
      </c>
    </row>
    <row r="234" spans="1:14" ht="15" customHeight="1">
      <c r="A234" s="22">
        <v>19</v>
      </c>
      <c r="B234" s="138"/>
      <c r="C234" s="172">
        <v>19</v>
      </c>
      <c r="D234" s="155" t="str">
        <f>IF(B234&gt;0,(VLOOKUP($B234,Engagement!$B$166:$G$256,3,FALSE))," ")</f>
        <v> </v>
      </c>
      <c r="E234" s="155" t="str">
        <f>IF(B234&gt;0,(VLOOKUP($B234,Engagement!$B$166:$G$256,4,FALSE))," ")</f>
        <v> </v>
      </c>
      <c r="F234" s="155" t="str">
        <f>IF(B234&gt;0,(VLOOKUP($B234,Engagement!$B$166:$G$256,5,FALSE))," ")</f>
        <v> </v>
      </c>
      <c r="G234" s="156" t="str">
        <f>IF(B234&gt;0,(VLOOKUP($B234,Engagement!$B$166:$G$256,6,FALSE))," ")</f>
        <v> </v>
      </c>
      <c r="H234" s="152" t="str">
        <f t="shared" si="29"/>
        <v> </v>
      </c>
      <c r="I234" s="197" t="str">
        <f>IF(COUNTIF($F$216:$F234,F234)&lt;2,$F234," ")</f>
        <v> </v>
      </c>
      <c r="J234" s="197">
        <f t="shared" si="30"/>
        <v>100</v>
      </c>
      <c r="K234" s="197" t="str">
        <f>IF(COUNTIF($F$216:$F234,F234)&lt;3,$F234," ")</f>
        <v> </v>
      </c>
      <c r="L234" s="112">
        <f t="shared" si="28"/>
        <v>19</v>
      </c>
      <c r="M234" s="112">
        <f t="shared" si="31"/>
      </c>
      <c r="N234" s="112">
        <f t="shared" si="32"/>
        <v>100</v>
      </c>
    </row>
    <row r="235" spans="1:14" ht="15" customHeight="1">
      <c r="A235" s="22">
        <v>20</v>
      </c>
      <c r="B235" s="138"/>
      <c r="C235" s="172">
        <v>20</v>
      </c>
      <c r="D235" s="155" t="str">
        <f>IF(B235&gt;0,(VLOOKUP($B235,Engagement!$B$166:$G$256,3,FALSE))," ")</f>
        <v> </v>
      </c>
      <c r="E235" s="155" t="str">
        <f>IF(B235&gt;0,(VLOOKUP($B235,Engagement!$B$166:$G$256,4,FALSE))," ")</f>
        <v> </v>
      </c>
      <c r="F235" s="155" t="str">
        <f>IF(B235&gt;0,(VLOOKUP($B235,Engagement!$B$166:$G$256,5,FALSE))," ")</f>
        <v> </v>
      </c>
      <c r="G235" s="156" t="str">
        <f>IF(B235&gt;0,(VLOOKUP($B235,Engagement!$B$166:$G$256,6,FALSE))," ")</f>
        <v> </v>
      </c>
      <c r="H235" s="152" t="str">
        <f t="shared" si="29"/>
        <v> </v>
      </c>
      <c r="I235" s="197" t="str">
        <f>IF(COUNTIF($F$216:$F235,F235)&lt;2,$F235," ")</f>
        <v> </v>
      </c>
      <c r="J235" s="197">
        <f t="shared" si="30"/>
        <v>100</v>
      </c>
      <c r="K235" s="197" t="str">
        <f>IF(COUNTIF($F$216:$F235,F235)&lt;3,$F235," ")</f>
        <v> </v>
      </c>
      <c r="L235" s="112">
        <f t="shared" si="28"/>
        <v>20</v>
      </c>
      <c r="M235" s="112">
        <f t="shared" si="31"/>
      </c>
      <c r="N235" s="112">
        <f t="shared" si="32"/>
        <v>100</v>
      </c>
    </row>
    <row r="236" spans="1:14" ht="15" customHeight="1">
      <c r="A236" s="22">
        <v>21</v>
      </c>
      <c r="B236" s="138"/>
      <c r="C236" s="172">
        <v>21</v>
      </c>
      <c r="D236" s="155" t="str">
        <f>IF(B236&gt;0,(VLOOKUP($B236,Engagement!$B$166:$G$256,3,FALSE))," ")</f>
        <v> </v>
      </c>
      <c r="E236" s="155" t="str">
        <f>IF(B236&gt;0,(VLOOKUP($B236,Engagement!$B$166:$G$256,4,FALSE))," ")</f>
        <v> </v>
      </c>
      <c r="F236" s="155" t="str">
        <f>IF(B236&gt;0,(VLOOKUP($B236,Engagement!$B$166:$G$256,5,FALSE))," ")</f>
        <v> </v>
      </c>
      <c r="G236" s="156" t="str">
        <f>IF(B236&gt;0,(VLOOKUP($B236,Engagement!$B$166:$G$256,6,FALSE))," ")</f>
        <v> </v>
      </c>
      <c r="H236" s="152" t="str">
        <f t="shared" si="29"/>
        <v> </v>
      </c>
      <c r="I236" s="197" t="str">
        <f>IF(COUNTIF($F$216:$F236,F236)&lt;2,$F236," ")</f>
        <v> </v>
      </c>
      <c r="J236" s="197">
        <f t="shared" si="30"/>
        <v>100</v>
      </c>
      <c r="K236" s="197" t="str">
        <f>IF(COUNTIF($F$216:$F236,F236)&lt;3,$F236," ")</f>
        <v> </v>
      </c>
      <c r="L236" s="112">
        <f t="shared" si="28"/>
        <v>21</v>
      </c>
      <c r="M236" s="112">
        <f t="shared" si="31"/>
      </c>
      <c r="N236" s="112">
        <f t="shared" si="32"/>
        <v>100</v>
      </c>
    </row>
    <row r="237" spans="1:14" ht="15" customHeight="1">
      <c r="A237" s="22">
        <v>22</v>
      </c>
      <c r="B237" s="138"/>
      <c r="C237" s="172">
        <v>22</v>
      </c>
      <c r="D237" s="155" t="str">
        <f>IF(B237&gt;0,(VLOOKUP($B237,Engagement!$B$166:$G$256,3,FALSE))," ")</f>
        <v> </v>
      </c>
      <c r="E237" s="155" t="str">
        <f>IF(B237&gt;0,(VLOOKUP($B237,Engagement!$B$166:$G$256,4,FALSE))," ")</f>
        <v> </v>
      </c>
      <c r="F237" s="155" t="str">
        <f>IF(B237&gt;0,(VLOOKUP($B237,Engagement!$B$166:$G$256,5,FALSE))," ")</f>
        <v> </v>
      </c>
      <c r="G237" s="156" t="str">
        <f>IF(B237&gt;0,(VLOOKUP($B237,Engagement!$B$166:$G$256,6,FALSE))," ")</f>
        <v> </v>
      </c>
      <c r="H237" s="152" t="str">
        <f t="shared" si="29"/>
        <v> </v>
      </c>
      <c r="I237" s="197" t="str">
        <f>IF(COUNTIF($F$216:$F237,F237)&lt;2,$F237," ")</f>
        <v> </v>
      </c>
      <c r="J237" s="197">
        <f t="shared" si="30"/>
        <v>100</v>
      </c>
      <c r="K237" s="197" t="str">
        <f>IF(COUNTIF($F$216:$F237,F237)&lt;3,$F237," ")</f>
        <v> </v>
      </c>
      <c r="L237" s="112">
        <f t="shared" si="28"/>
        <v>22</v>
      </c>
      <c r="M237" s="112">
        <f t="shared" si="31"/>
      </c>
      <c r="N237" s="112">
        <f t="shared" si="32"/>
        <v>100</v>
      </c>
    </row>
    <row r="238" spans="1:14" ht="15" customHeight="1">
      <c r="A238" s="22">
        <v>23</v>
      </c>
      <c r="B238" s="138"/>
      <c r="C238" s="172">
        <v>23</v>
      </c>
      <c r="D238" s="155" t="str">
        <f>IF(B238&gt;0,(VLOOKUP($B238,Engagement!$B$166:$G$256,3,FALSE))," ")</f>
        <v> </v>
      </c>
      <c r="E238" s="155" t="str">
        <f>IF(B238&gt;0,(VLOOKUP($B238,Engagement!$B$166:$G$256,4,FALSE))," ")</f>
        <v> </v>
      </c>
      <c r="F238" s="155" t="str">
        <f>IF(B238&gt;0,(VLOOKUP($B238,Engagement!$B$166:$G$256,5,FALSE))," ")</f>
        <v> </v>
      </c>
      <c r="G238" s="156" t="str">
        <f>IF(B238&gt;0,(VLOOKUP($B238,Engagement!$B$166:$G$256,6,FALSE))," ")</f>
        <v> </v>
      </c>
      <c r="H238" s="152" t="str">
        <f t="shared" si="29"/>
        <v> </v>
      </c>
      <c r="I238" s="197" t="str">
        <f>IF(COUNTIF($F$216:$F238,F238)&lt;2,$F238," ")</f>
        <v> </v>
      </c>
      <c r="J238" s="197">
        <f t="shared" si="30"/>
        <v>100</v>
      </c>
      <c r="K238" s="197" t="str">
        <f>IF(COUNTIF($F$216:$F238,F238)&lt;3,$F238," ")</f>
        <v> </v>
      </c>
      <c r="L238" s="112">
        <f t="shared" si="28"/>
        <v>23</v>
      </c>
      <c r="M238" s="112">
        <f t="shared" si="31"/>
      </c>
      <c r="N238" s="112">
        <f t="shared" si="32"/>
        <v>100</v>
      </c>
    </row>
    <row r="239" spans="1:14" ht="15" customHeight="1">
      <c r="A239" s="22">
        <v>24</v>
      </c>
      <c r="B239" s="138"/>
      <c r="C239" s="172">
        <v>24</v>
      </c>
      <c r="D239" s="155" t="str">
        <f>IF(B239&gt;0,(VLOOKUP($B239,Engagement!$B$166:$G$256,3,FALSE))," ")</f>
        <v> </v>
      </c>
      <c r="E239" s="155" t="str">
        <f>IF(B239&gt;0,(VLOOKUP($B239,Engagement!$B$166:$G$256,4,FALSE))," ")</f>
        <v> </v>
      </c>
      <c r="F239" s="155" t="str">
        <f>IF(B239&gt;0,(VLOOKUP($B239,Engagement!$B$166:$G$256,5,FALSE))," ")</f>
        <v> </v>
      </c>
      <c r="G239" s="156" t="str">
        <f>IF(B239&gt;0,(VLOOKUP($B239,Engagement!$B$166:$G$256,6,FALSE))," ")</f>
        <v> </v>
      </c>
      <c r="H239" s="152" t="str">
        <f t="shared" si="29"/>
        <v> </v>
      </c>
      <c r="I239" s="197" t="str">
        <f>IF(COUNTIF($F$216:$F239,F239)&lt;2,$F239," ")</f>
        <v> </v>
      </c>
      <c r="J239" s="197">
        <f t="shared" si="30"/>
        <v>100</v>
      </c>
      <c r="K239" s="197" t="str">
        <f>IF(COUNTIF($F$216:$F239,F239)&lt;3,$F239," ")</f>
        <v> </v>
      </c>
      <c r="L239" s="112">
        <f t="shared" si="28"/>
        <v>24</v>
      </c>
      <c r="M239" s="112">
        <f t="shared" si="31"/>
      </c>
      <c r="N239" s="112">
        <f t="shared" si="32"/>
        <v>100</v>
      </c>
    </row>
    <row r="240" spans="1:14" ht="15" customHeight="1">
      <c r="A240" s="22">
        <v>25</v>
      </c>
      <c r="B240" s="138"/>
      <c r="C240" s="172">
        <v>25</v>
      </c>
      <c r="D240" s="155" t="str">
        <f>IF(B240&gt;0,(VLOOKUP($B240,Engagement!$B$166:$G$256,3,FALSE))," ")</f>
        <v> </v>
      </c>
      <c r="E240" s="155" t="str">
        <f>IF(B240&gt;0,(VLOOKUP($B240,Engagement!$B$166:$G$256,4,FALSE))," ")</f>
        <v> </v>
      </c>
      <c r="F240" s="155" t="str">
        <f>IF(B240&gt;0,(VLOOKUP($B240,Engagement!$B$166:$G$256,5,FALSE))," ")</f>
        <v> </v>
      </c>
      <c r="G240" s="156" t="str">
        <f>IF(B240&gt;0,(VLOOKUP($B240,Engagement!$B$166:$G$256,6,FALSE))," ")</f>
        <v> </v>
      </c>
      <c r="H240" s="152" t="str">
        <f t="shared" si="29"/>
        <v> </v>
      </c>
      <c r="I240" s="197" t="str">
        <f>IF(COUNTIF($F$216:$F240,F240)&lt;2,$F240," ")</f>
        <v> </v>
      </c>
      <c r="J240" s="197">
        <f t="shared" si="30"/>
        <v>100</v>
      </c>
      <c r="K240" s="197" t="str">
        <f>IF(COUNTIF($F$216:$F240,F240)&lt;3,$F240," ")</f>
        <v> </v>
      </c>
      <c r="L240" s="112">
        <f t="shared" si="28"/>
        <v>25</v>
      </c>
      <c r="M240" s="112">
        <f t="shared" si="31"/>
      </c>
      <c r="N240" s="112">
        <f t="shared" si="32"/>
        <v>100</v>
      </c>
    </row>
    <row r="241" spans="1:14" ht="15" customHeight="1">
      <c r="A241" s="22">
        <v>26</v>
      </c>
      <c r="B241" s="138"/>
      <c r="C241" s="172">
        <v>26</v>
      </c>
      <c r="D241" s="155" t="str">
        <f>IF(B241&gt;0,(VLOOKUP($B241,Engagement!$B$166:$G$256,3,FALSE))," ")</f>
        <v> </v>
      </c>
      <c r="E241" s="155" t="str">
        <f>IF(B241&gt;0,(VLOOKUP($B241,Engagement!$B$166:$G$256,4,FALSE))," ")</f>
        <v> </v>
      </c>
      <c r="F241" s="155" t="str">
        <f>IF(B241&gt;0,(VLOOKUP($B241,Engagement!$B$166:$G$256,5,FALSE))," ")</f>
        <v> </v>
      </c>
      <c r="G241" s="156" t="str">
        <f>IF(B241&gt;0,(VLOOKUP($B241,Engagement!$B$166:$G$256,6,FALSE))," ")</f>
        <v> </v>
      </c>
      <c r="H241" s="152" t="str">
        <f t="shared" si="29"/>
        <v> </v>
      </c>
      <c r="I241" s="197" t="str">
        <f>IF(COUNTIF($F$216:$F241,F241)&lt;2,$F241," ")</f>
        <v> </v>
      </c>
      <c r="J241" s="197">
        <f t="shared" si="30"/>
        <v>100</v>
      </c>
      <c r="K241" s="197" t="str">
        <f>IF(COUNTIF($F$216:$F241,F241)&lt;3,$F241," ")</f>
        <v> </v>
      </c>
      <c r="L241" s="112">
        <f t="shared" si="28"/>
        <v>26</v>
      </c>
      <c r="M241" s="112">
        <f t="shared" si="31"/>
      </c>
      <c r="N241" s="112">
        <f t="shared" si="32"/>
        <v>100</v>
      </c>
    </row>
    <row r="242" spans="1:14" ht="15" customHeight="1">
      <c r="A242" s="22">
        <v>27</v>
      </c>
      <c r="B242" s="138"/>
      <c r="C242" s="172">
        <v>27</v>
      </c>
      <c r="D242" s="155" t="str">
        <f>IF(B242&gt;0,(VLOOKUP($B242,Engagement!$B$166:$G$256,3,FALSE))," ")</f>
        <v> </v>
      </c>
      <c r="E242" s="155" t="str">
        <f>IF(B242&gt;0,(VLOOKUP($B242,Engagement!$B$166:$G$256,4,FALSE))," ")</f>
        <v> </v>
      </c>
      <c r="F242" s="155" t="str">
        <f>IF(B242&gt;0,(VLOOKUP($B242,Engagement!$B$166:$G$256,5,FALSE))," ")</f>
        <v> </v>
      </c>
      <c r="G242" s="156" t="str">
        <f>IF(B242&gt;0,(VLOOKUP($B242,Engagement!$B$166:$G$256,6,FALSE))," ")</f>
        <v> </v>
      </c>
      <c r="H242" s="152" t="str">
        <f t="shared" si="29"/>
        <v> </v>
      </c>
      <c r="I242" s="197" t="str">
        <f>IF(COUNTIF($F$216:$F242,F242)&lt;2,$F242," ")</f>
        <v> </v>
      </c>
      <c r="J242" s="197">
        <f t="shared" si="30"/>
        <v>100</v>
      </c>
      <c r="K242" s="197" t="str">
        <f>IF(COUNTIF($F$216:$F242,F242)&lt;3,$F242," ")</f>
        <v> </v>
      </c>
      <c r="L242" s="112">
        <f t="shared" si="28"/>
        <v>27</v>
      </c>
      <c r="M242" s="112">
        <f t="shared" si="31"/>
      </c>
      <c r="N242" s="112">
        <f t="shared" si="32"/>
        <v>100</v>
      </c>
    </row>
    <row r="243" spans="1:14" ht="15" customHeight="1">
      <c r="A243" s="22">
        <v>28</v>
      </c>
      <c r="B243" s="138"/>
      <c r="C243" s="172">
        <v>28</v>
      </c>
      <c r="D243" s="155" t="str">
        <f>IF(B243&gt;0,(VLOOKUP($B243,Engagement!$B$166:$G$256,3,FALSE))," ")</f>
        <v> </v>
      </c>
      <c r="E243" s="155" t="str">
        <f>IF(B243&gt;0,(VLOOKUP($B243,Engagement!$B$166:$G$256,4,FALSE))," ")</f>
        <v> </v>
      </c>
      <c r="F243" s="155" t="str">
        <f>IF(B243&gt;0,(VLOOKUP($B243,Engagement!$B$166:$G$256,5,FALSE))," ")</f>
        <v> </v>
      </c>
      <c r="G243" s="156" t="str">
        <f>IF(B243&gt;0,(VLOOKUP($B243,Engagement!$B$166:$G$256,6,FALSE))," ")</f>
        <v> </v>
      </c>
      <c r="H243" s="152" t="str">
        <f t="shared" si="29"/>
        <v> </v>
      </c>
      <c r="I243" s="197" t="str">
        <f>IF(COUNTIF($F$216:$F243,F243)&lt;2,$F243," ")</f>
        <v> </v>
      </c>
      <c r="J243" s="197">
        <f t="shared" si="30"/>
        <v>100</v>
      </c>
      <c r="K243" s="197" t="str">
        <f>IF(COUNTIF($F$216:$F243,F243)&lt;3,$F243," ")</f>
        <v> </v>
      </c>
      <c r="L243" s="112">
        <f t="shared" si="28"/>
        <v>28</v>
      </c>
      <c r="M243" s="112">
        <f t="shared" si="31"/>
      </c>
      <c r="N243" s="112">
        <f t="shared" si="32"/>
        <v>100</v>
      </c>
    </row>
    <row r="244" spans="1:14" ht="15" customHeight="1">
      <c r="A244" s="22">
        <v>29</v>
      </c>
      <c r="B244" s="138"/>
      <c r="C244" s="172">
        <v>29</v>
      </c>
      <c r="D244" s="155" t="str">
        <f>IF(B244&gt;0,(VLOOKUP($B244,Engagement!$B$166:$G$256,3,FALSE))," ")</f>
        <v> </v>
      </c>
      <c r="E244" s="155" t="str">
        <f>IF(B244&gt;0,(VLOOKUP($B244,Engagement!$B$166:$G$256,4,FALSE))," ")</f>
        <v> </v>
      </c>
      <c r="F244" s="155" t="str">
        <f>IF(B244&gt;0,(VLOOKUP($B244,Engagement!$B$166:$G$256,5,FALSE))," ")</f>
        <v> </v>
      </c>
      <c r="G244" s="156" t="str">
        <f>IF(B244&gt;0,(VLOOKUP($B244,Engagement!$B$166:$G$256,6,FALSE))," ")</f>
        <v> </v>
      </c>
      <c r="H244" s="152" t="str">
        <f t="shared" si="29"/>
        <v> </v>
      </c>
      <c r="I244" s="197" t="str">
        <f>IF(COUNTIF($F$216:$F244,F244)&lt;2,$F244," ")</f>
        <v> </v>
      </c>
      <c r="J244" s="197">
        <f t="shared" si="30"/>
        <v>100</v>
      </c>
      <c r="K244" s="197" t="str">
        <f>IF(COUNTIF($F$216:$F244,F244)&lt;3,$F244," ")</f>
        <v> </v>
      </c>
      <c r="L244" s="112">
        <f t="shared" si="28"/>
        <v>29</v>
      </c>
      <c r="M244" s="112">
        <f t="shared" si="31"/>
      </c>
      <c r="N244" s="112">
        <f t="shared" si="32"/>
        <v>100</v>
      </c>
    </row>
    <row r="245" spans="1:14" ht="15" customHeight="1">
      <c r="A245" s="22">
        <v>30</v>
      </c>
      <c r="B245" s="138"/>
      <c r="C245" s="172">
        <v>30</v>
      </c>
      <c r="D245" s="155" t="str">
        <f>IF(B245&gt;0,(VLOOKUP($B245,Engagement!$B$166:$G$256,3,FALSE))," ")</f>
        <v> </v>
      </c>
      <c r="E245" s="155" t="str">
        <f>IF(B245&gt;0,(VLOOKUP($B245,Engagement!$B$166:$G$256,4,FALSE))," ")</f>
        <v> </v>
      </c>
      <c r="F245" s="155" t="str">
        <f>IF(B245&gt;0,(VLOOKUP($B245,Engagement!$B$166:$G$256,5,FALSE))," ")</f>
        <v> </v>
      </c>
      <c r="G245" s="156" t="str">
        <f>IF(B245&gt;0,(VLOOKUP($B245,Engagement!$B$166:$G$256,6,FALSE))," ")</f>
        <v> </v>
      </c>
      <c r="H245" s="152" t="str">
        <f t="shared" si="29"/>
        <v> </v>
      </c>
      <c r="I245" s="197" t="str">
        <f>IF(COUNTIF($F$216:$F245,F245)&lt;2,$F245," ")</f>
        <v> </v>
      </c>
      <c r="J245" s="197">
        <f t="shared" si="30"/>
        <v>100</v>
      </c>
      <c r="K245" s="197" t="str">
        <f>IF(COUNTIF($F$216:$F245,F245)&lt;3,$F245," ")</f>
        <v> </v>
      </c>
      <c r="L245" s="112">
        <f t="shared" si="28"/>
        <v>30</v>
      </c>
      <c r="M245" s="112">
        <f t="shared" si="31"/>
      </c>
      <c r="N245" s="112">
        <f t="shared" si="32"/>
        <v>100</v>
      </c>
    </row>
    <row r="246" spans="1:14" ht="15" customHeight="1">
      <c r="A246" s="22">
        <v>31</v>
      </c>
      <c r="B246" s="138"/>
      <c r="C246" s="172">
        <v>31</v>
      </c>
      <c r="D246" s="155" t="str">
        <f>IF(B246&gt;0,(VLOOKUP($B246,Engagement!$B$166:$G$256,3,FALSE))," ")</f>
        <v> </v>
      </c>
      <c r="E246" s="155" t="str">
        <f>IF(B246&gt;0,(VLOOKUP($B246,Engagement!$B$166:$G$256,4,FALSE))," ")</f>
        <v> </v>
      </c>
      <c r="F246" s="155" t="str">
        <f>IF(B246&gt;0,(VLOOKUP($B246,Engagement!$B$166:$G$256,5,FALSE))," ")</f>
        <v> </v>
      </c>
      <c r="G246" s="156" t="str">
        <f>IF(B246&gt;0,(VLOOKUP($B246,Engagement!$B$166:$G$256,6,FALSE))," ")</f>
        <v> </v>
      </c>
      <c r="H246" s="152" t="str">
        <f t="shared" si="29"/>
        <v> </v>
      </c>
      <c r="I246" s="197" t="str">
        <f>IF(COUNTIF($F$216:$F246,F246)&lt;2,$F246," ")</f>
        <v> </v>
      </c>
      <c r="J246" s="197">
        <f t="shared" si="30"/>
        <v>100</v>
      </c>
      <c r="K246" s="197" t="str">
        <f>IF(COUNTIF($F$216:$F246,F246)&lt;3,$F246," ")</f>
        <v> </v>
      </c>
      <c r="L246" s="112">
        <f t="shared" si="28"/>
        <v>31</v>
      </c>
      <c r="M246" s="112">
        <f t="shared" si="31"/>
      </c>
      <c r="N246" s="112">
        <f t="shared" si="32"/>
        <v>100</v>
      </c>
    </row>
    <row r="247" spans="1:14" ht="15" customHeight="1">
      <c r="A247" s="22">
        <v>32</v>
      </c>
      <c r="B247" s="138"/>
      <c r="C247" s="172">
        <v>32</v>
      </c>
      <c r="D247" s="155" t="str">
        <f>IF(B247&gt;0,(VLOOKUP($B247,Engagement!$B$166:$G$256,3,FALSE))," ")</f>
        <v> </v>
      </c>
      <c r="E247" s="155" t="str">
        <f>IF(B247&gt;0,(VLOOKUP($B247,Engagement!$B$166:$G$256,4,FALSE))," ")</f>
        <v> </v>
      </c>
      <c r="F247" s="155" t="str">
        <f>IF(B247&gt;0,(VLOOKUP($B247,Engagement!$B$166:$G$256,5,FALSE))," ")</f>
        <v> </v>
      </c>
      <c r="G247" s="156" t="str">
        <f>IF(B247&gt;0,(VLOOKUP($B247,Engagement!$B$166:$G$256,6,FALSE))," ")</f>
        <v> </v>
      </c>
      <c r="H247" s="152" t="str">
        <f t="shared" si="29"/>
        <v> </v>
      </c>
      <c r="I247" s="197" t="str">
        <f>IF(COUNTIF($F$216:$F247,F247)&lt;2,$F247," ")</f>
        <v> </v>
      </c>
      <c r="J247" s="197">
        <f t="shared" si="30"/>
        <v>100</v>
      </c>
      <c r="K247" s="197" t="str">
        <f>IF(COUNTIF($F$216:$F247,F247)&lt;3,$F247," ")</f>
        <v> </v>
      </c>
      <c r="L247" s="112">
        <f t="shared" si="28"/>
        <v>32</v>
      </c>
      <c r="M247" s="112">
        <f t="shared" si="31"/>
      </c>
      <c r="N247" s="112">
        <f t="shared" si="32"/>
        <v>100</v>
      </c>
    </row>
    <row r="248" spans="1:14" ht="15" customHeight="1">
      <c r="A248" s="22">
        <v>33</v>
      </c>
      <c r="B248" s="138"/>
      <c r="C248" s="172">
        <v>33</v>
      </c>
      <c r="D248" s="155" t="str">
        <f>IF(B248&gt;0,(VLOOKUP($B248,Engagement!$B$166:$G$256,3,FALSE))," ")</f>
        <v> </v>
      </c>
      <c r="E248" s="155" t="str">
        <f>IF(B248&gt;0,(VLOOKUP($B248,Engagement!$B$166:$G$256,4,FALSE))," ")</f>
        <v> </v>
      </c>
      <c r="F248" s="155" t="str">
        <f>IF(B248&gt;0,(VLOOKUP($B248,Engagement!$B$166:$G$256,5,FALSE))," ")</f>
        <v> </v>
      </c>
      <c r="G248" s="156" t="str">
        <f>IF(B248&gt;0,(VLOOKUP($B248,Engagement!$B$166:$G$256,6,FALSE))," ")</f>
        <v> </v>
      </c>
      <c r="H248" s="152" t="str">
        <f t="shared" si="29"/>
        <v> </v>
      </c>
      <c r="I248" s="197" t="str">
        <f>IF(COUNTIF($F$216:$F248,F248)&lt;2,$F248," ")</f>
        <v> </v>
      </c>
      <c r="J248" s="197">
        <f t="shared" si="30"/>
        <v>100</v>
      </c>
      <c r="K248" s="197" t="str">
        <f>IF(COUNTIF($F$216:$F248,F248)&lt;3,$F248," ")</f>
        <v> </v>
      </c>
      <c r="L248" s="112">
        <f t="shared" si="28"/>
        <v>33</v>
      </c>
      <c r="M248" s="112">
        <f t="shared" si="31"/>
      </c>
      <c r="N248" s="112">
        <f t="shared" si="32"/>
        <v>100</v>
      </c>
    </row>
    <row r="249" spans="1:14" ht="15" customHeight="1">
      <c r="A249" s="22">
        <v>34</v>
      </c>
      <c r="B249" s="138"/>
      <c r="C249" s="172">
        <v>34</v>
      </c>
      <c r="D249" s="155" t="str">
        <f>IF(B249&gt;0,(VLOOKUP($B249,Engagement!$B$166:$G$256,3,FALSE))," ")</f>
        <v> </v>
      </c>
      <c r="E249" s="155" t="str">
        <f>IF(B249&gt;0,(VLOOKUP($B249,Engagement!$B$166:$G$256,4,FALSE))," ")</f>
        <v> </v>
      </c>
      <c r="F249" s="155" t="str">
        <f>IF(B249&gt;0,(VLOOKUP($B249,Engagement!$B$166:$G$256,5,FALSE))," ")</f>
        <v> </v>
      </c>
      <c r="G249" s="156" t="str">
        <f>IF(B249&gt;0,(VLOOKUP($B249,Engagement!$B$166:$G$256,6,FALSE))," ")</f>
        <v> </v>
      </c>
      <c r="H249" s="152" t="str">
        <f t="shared" si="29"/>
        <v> </v>
      </c>
      <c r="I249" s="197" t="str">
        <f>IF(COUNTIF($F$216:$F249,F249)&lt;2,$F249," ")</f>
        <v> </v>
      </c>
      <c r="J249" s="197">
        <f t="shared" si="30"/>
        <v>100</v>
      </c>
      <c r="K249" s="197" t="str">
        <f>IF(COUNTIF($F$216:$F249,F249)&lt;3,$F249," ")</f>
        <v> </v>
      </c>
      <c r="L249" s="112">
        <f t="shared" si="28"/>
        <v>34</v>
      </c>
      <c r="M249" s="112">
        <f t="shared" si="31"/>
      </c>
      <c r="N249" s="112">
        <f t="shared" si="32"/>
        <v>100</v>
      </c>
    </row>
    <row r="250" spans="1:14" ht="15" customHeight="1">
      <c r="A250" s="22">
        <v>35</v>
      </c>
      <c r="B250" s="138"/>
      <c r="C250" s="172">
        <v>35</v>
      </c>
      <c r="D250" s="155" t="str">
        <f>IF(B250&gt;0,(VLOOKUP($B250,Engagement!$B$166:$G$256,3,FALSE))," ")</f>
        <v> </v>
      </c>
      <c r="E250" s="155" t="str">
        <f>IF(B250&gt;0,(VLOOKUP($B250,Engagement!$B$166:$G$256,4,FALSE))," ")</f>
        <v> </v>
      </c>
      <c r="F250" s="155" t="str">
        <f>IF(B250&gt;0,(VLOOKUP($B250,Engagement!$B$166:$G$256,5,FALSE))," ")</f>
        <v> </v>
      </c>
      <c r="G250" s="156" t="str">
        <f>IF(B250&gt;0,(VLOOKUP($B250,Engagement!$B$166:$G$256,6,FALSE))," ")</f>
        <v> </v>
      </c>
      <c r="H250" s="152" t="str">
        <f t="shared" si="29"/>
        <v> </v>
      </c>
      <c r="I250" s="197" t="str">
        <f>IF(COUNTIF($F$216:$F250,F250)&lt;2,$F250," ")</f>
        <v> </v>
      </c>
      <c r="J250" s="197">
        <f t="shared" si="30"/>
        <v>100</v>
      </c>
      <c r="K250" s="197" t="str">
        <f>IF(COUNTIF($F$216:$F250,F250)&lt;3,$F250," ")</f>
        <v> </v>
      </c>
      <c r="L250" s="112">
        <f t="shared" si="28"/>
        <v>35</v>
      </c>
      <c r="M250" s="112">
        <f t="shared" si="31"/>
      </c>
      <c r="N250" s="112">
        <f t="shared" si="32"/>
        <v>100</v>
      </c>
    </row>
    <row r="251" spans="1:14" ht="15" customHeight="1">
      <c r="A251" s="22">
        <v>36</v>
      </c>
      <c r="B251" s="138"/>
      <c r="C251" s="172">
        <v>36</v>
      </c>
      <c r="D251" s="155" t="str">
        <f>IF(B251&gt;0,(VLOOKUP($B251,Engagement!$B$166:$G$256,3,FALSE))," ")</f>
        <v> </v>
      </c>
      <c r="E251" s="155" t="str">
        <f>IF(B251&gt;0,(VLOOKUP($B251,Engagement!$B$166:$G$256,4,FALSE))," ")</f>
        <v> </v>
      </c>
      <c r="F251" s="155" t="str">
        <f>IF(B251&gt;0,(VLOOKUP($B251,Engagement!$B$166:$G$256,5,FALSE))," ")</f>
        <v> </v>
      </c>
      <c r="G251" s="156" t="str">
        <f>IF(B251&gt;0,(VLOOKUP($B251,Engagement!$B$166:$G$256,6,FALSE))," ")</f>
        <v> </v>
      </c>
      <c r="H251" s="152" t="str">
        <f t="shared" si="29"/>
        <v> </v>
      </c>
      <c r="I251" s="197" t="str">
        <f>IF(COUNTIF($F$216:$F251,F251)&lt;2,$F251," ")</f>
        <v> </v>
      </c>
      <c r="J251" s="197">
        <f t="shared" si="30"/>
        <v>100</v>
      </c>
      <c r="K251" s="197" t="str">
        <f>IF(COUNTIF($F$216:$F251,F251)&lt;3,$F251," ")</f>
        <v> </v>
      </c>
      <c r="L251" s="112">
        <f t="shared" si="28"/>
        <v>36</v>
      </c>
      <c r="M251" s="112">
        <f t="shared" si="31"/>
      </c>
      <c r="N251" s="112">
        <f t="shared" si="32"/>
        <v>100</v>
      </c>
    </row>
    <row r="252" spans="1:14" ht="15" customHeight="1">
      <c r="A252" s="22">
        <v>37</v>
      </c>
      <c r="B252" s="138"/>
      <c r="C252" s="172">
        <v>37</v>
      </c>
      <c r="D252" s="155" t="str">
        <f>IF(B252&gt;0,(VLOOKUP($B252,Engagement!$B$166:$G$256,3,FALSE))," ")</f>
        <v> </v>
      </c>
      <c r="E252" s="155" t="str">
        <f>IF(B252&gt;0,(VLOOKUP($B252,Engagement!$B$166:$G$256,4,FALSE))," ")</f>
        <v> </v>
      </c>
      <c r="F252" s="155" t="str">
        <f>IF(B252&gt;0,(VLOOKUP($B252,Engagement!$B$166:$G$256,5,FALSE))," ")</f>
        <v> </v>
      </c>
      <c r="G252" s="156" t="str">
        <f>IF(B252&gt;0,(VLOOKUP($B252,Engagement!$B$166:$G$256,6,FALSE))," ")</f>
        <v> </v>
      </c>
      <c r="H252" s="152" t="str">
        <f t="shared" si="29"/>
        <v> </v>
      </c>
      <c r="I252" s="197" t="str">
        <f>IF(COUNTIF($F$216:$F252,F252)&lt;2,$F252," ")</f>
        <v> </v>
      </c>
      <c r="J252" s="197">
        <f t="shared" si="30"/>
        <v>100</v>
      </c>
      <c r="K252" s="197" t="str">
        <f>IF(COUNTIF($F$216:$F252,F252)&lt;3,$F252," ")</f>
        <v> </v>
      </c>
      <c r="L252" s="112">
        <f t="shared" si="28"/>
        <v>37</v>
      </c>
      <c r="M252" s="112">
        <f t="shared" si="31"/>
      </c>
      <c r="N252" s="112">
        <f t="shared" si="32"/>
        <v>100</v>
      </c>
    </row>
    <row r="253" spans="1:14" ht="15" customHeight="1">
      <c r="A253" s="22">
        <v>38</v>
      </c>
      <c r="B253" s="138"/>
      <c r="C253" s="172">
        <v>38</v>
      </c>
      <c r="D253" s="155" t="str">
        <f>IF(B253&gt;0,(VLOOKUP($B253,Engagement!$B$166:$G$256,3,FALSE))," ")</f>
        <v> </v>
      </c>
      <c r="E253" s="155" t="str">
        <f>IF(B253&gt;0,(VLOOKUP($B253,Engagement!$B$166:$G$256,4,FALSE))," ")</f>
        <v> </v>
      </c>
      <c r="F253" s="155" t="str">
        <f>IF(B253&gt;0,(VLOOKUP($B253,Engagement!$B$166:$G$256,5,FALSE))," ")</f>
        <v> </v>
      </c>
      <c r="G253" s="156" t="str">
        <f>IF(B253&gt;0,(VLOOKUP($B253,Engagement!$B$166:$G$256,6,FALSE))," ")</f>
        <v> </v>
      </c>
      <c r="H253" s="152" t="str">
        <f t="shared" si="29"/>
        <v> </v>
      </c>
      <c r="I253" s="197" t="str">
        <f>IF(COUNTIF($F$216:$F253,F253)&lt;2,$F253," ")</f>
        <v> </v>
      </c>
      <c r="J253" s="197">
        <f t="shared" si="30"/>
        <v>100</v>
      </c>
      <c r="K253" s="197" t="str">
        <f>IF(COUNTIF($F$216:$F253,F253)&lt;3,$F253," ")</f>
        <v> </v>
      </c>
      <c r="L253" s="112">
        <f t="shared" si="28"/>
        <v>38</v>
      </c>
      <c r="M253" s="112">
        <f t="shared" si="31"/>
      </c>
      <c r="N253" s="112">
        <f t="shared" si="32"/>
        <v>100</v>
      </c>
    </row>
    <row r="254" spans="1:14" ht="15" customHeight="1">
      <c r="A254" s="22">
        <v>39</v>
      </c>
      <c r="B254" s="138"/>
      <c r="C254" s="172">
        <v>39</v>
      </c>
      <c r="D254" s="155" t="str">
        <f>IF(B254&gt;0,(VLOOKUP($B254,Engagement!$B$166:$G$256,3,FALSE))," ")</f>
        <v> </v>
      </c>
      <c r="E254" s="155" t="str">
        <f>IF(B254&gt;0,(VLOOKUP($B254,Engagement!$B$166:$G$256,4,FALSE))," ")</f>
        <v> </v>
      </c>
      <c r="F254" s="155" t="str">
        <f>IF(B254&gt;0,(VLOOKUP($B254,Engagement!$B$166:$G$256,5,FALSE))," ")</f>
        <v> </v>
      </c>
      <c r="G254" s="156" t="str">
        <f>IF(B254&gt;0,(VLOOKUP($B254,Engagement!$B$166:$G$256,6,FALSE))," ")</f>
        <v> </v>
      </c>
      <c r="H254" s="152" t="str">
        <f t="shared" si="29"/>
        <v> </v>
      </c>
      <c r="I254" s="197" t="str">
        <f>IF(COUNTIF($F$216:$F254,F254)&lt;2,$F254," ")</f>
        <v> </v>
      </c>
      <c r="J254" s="197">
        <f t="shared" si="30"/>
        <v>100</v>
      </c>
      <c r="K254" s="197" t="str">
        <f>IF(COUNTIF($F$216:$F254,F254)&lt;3,$F254," ")</f>
        <v> </v>
      </c>
      <c r="L254" s="112">
        <f t="shared" si="28"/>
        <v>39</v>
      </c>
      <c r="M254" s="112">
        <f t="shared" si="31"/>
      </c>
      <c r="N254" s="112">
        <f t="shared" si="32"/>
        <v>100</v>
      </c>
    </row>
    <row r="255" spans="1:14" ht="15" customHeight="1">
      <c r="A255" s="22">
        <v>40</v>
      </c>
      <c r="B255" s="138"/>
      <c r="C255" s="172">
        <v>40</v>
      </c>
      <c r="D255" s="155" t="str">
        <f>IF(B255&gt;0,(VLOOKUP($B255,Engagement!$B$166:$G$256,3,FALSE))," ")</f>
        <v> </v>
      </c>
      <c r="E255" s="155" t="str">
        <f>IF(B255&gt;0,(VLOOKUP($B255,Engagement!$B$166:$G$256,4,FALSE))," ")</f>
        <v> </v>
      </c>
      <c r="F255" s="155" t="str">
        <f>IF(B255&gt;0,(VLOOKUP($B255,Engagement!$B$166:$G$256,5,FALSE))," ")</f>
        <v> </v>
      </c>
      <c r="G255" s="156" t="str">
        <f>IF(B255&gt;0,(VLOOKUP($B255,Engagement!$B$166:$G$256,6,FALSE))," ")</f>
        <v> </v>
      </c>
      <c r="H255" s="152" t="str">
        <f t="shared" si="29"/>
        <v> </v>
      </c>
      <c r="I255" s="197" t="str">
        <f>IF(COUNTIF($F$216:$F255,F255)&lt;2,$F255," ")</f>
        <v> </v>
      </c>
      <c r="J255" s="197">
        <f t="shared" si="30"/>
        <v>100</v>
      </c>
      <c r="K255" s="197" t="str">
        <f>IF(COUNTIF($F$216:$F255,F255)&lt;3,$F255," ")</f>
        <v> </v>
      </c>
      <c r="L255" s="112">
        <f t="shared" si="28"/>
        <v>40</v>
      </c>
      <c r="M255" s="112">
        <f t="shared" si="31"/>
      </c>
      <c r="N255" s="112">
        <f t="shared" si="32"/>
        <v>100</v>
      </c>
    </row>
    <row r="256" spans="1:14" ht="15" customHeight="1">
      <c r="A256" s="22">
        <v>41</v>
      </c>
      <c r="B256" s="138"/>
      <c r="C256" s="172">
        <v>41</v>
      </c>
      <c r="D256" s="155" t="str">
        <f>IF(B256&gt;0,(VLOOKUP($B256,Engagement!$B$166:$G$256,3,FALSE))," ")</f>
        <v> </v>
      </c>
      <c r="E256" s="155" t="str">
        <f>IF(B256&gt;0,(VLOOKUP($B256,Engagement!$B$166:$G$256,4,FALSE))," ")</f>
        <v> </v>
      </c>
      <c r="F256" s="155" t="str">
        <f>IF(B256&gt;0,(VLOOKUP($B256,Engagement!$B$166:$G$256,5,FALSE))," ")</f>
        <v> </v>
      </c>
      <c r="G256" s="156" t="str">
        <f>IF(B256&gt;0,(VLOOKUP($B256,Engagement!$B$166:$G$256,6,FALSE))," ")</f>
        <v> </v>
      </c>
      <c r="H256" s="152" t="str">
        <f t="shared" si="29"/>
        <v> </v>
      </c>
      <c r="I256" s="197" t="str">
        <f>IF(COUNTIF($F$216:$F256,F256)&lt;2,$F256," ")</f>
        <v> </v>
      </c>
      <c r="J256" s="197">
        <f aca="true" t="shared" si="33" ref="J256:J265">IF($E$159&lt;5,100,(IF(I256=F256,C256,"")))</f>
        <v>100</v>
      </c>
      <c r="K256" s="197" t="str">
        <f>IF(COUNTIF($F$216:$F256,F256)&lt;3,$F256," ")</f>
        <v> </v>
      </c>
      <c r="L256" s="112">
        <f t="shared" si="28"/>
        <v>41</v>
      </c>
      <c r="M256" s="112">
        <f aca="true" t="shared" si="34" ref="M256:M265">IF(K256=I256,"",K256)</f>
      </c>
      <c r="N256" s="112">
        <f t="shared" si="32"/>
        <v>100</v>
      </c>
    </row>
    <row r="257" spans="1:14" ht="15" customHeight="1">
      <c r="A257" s="22">
        <v>42</v>
      </c>
      <c r="B257" s="138"/>
      <c r="C257" s="172">
        <v>42</v>
      </c>
      <c r="D257" s="155" t="str">
        <f>IF(B257&gt;0,(VLOOKUP($B257,Engagement!$B$166:$G$256,3,FALSE))," ")</f>
        <v> </v>
      </c>
      <c r="E257" s="155" t="str">
        <f>IF(B257&gt;0,(VLOOKUP($B257,Engagement!$B$166:$G$256,4,FALSE))," ")</f>
        <v> </v>
      </c>
      <c r="F257" s="155" t="str">
        <f>IF(B257&gt;0,(VLOOKUP($B257,Engagement!$B$166:$G$256,5,FALSE))," ")</f>
        <v> </v>
      </c>
      <c r="G257" s="156" t="str">
        <f>IF(B257&gt;0,(VLOOKUP($B257,Engagement!$B$166:$G$256,6,FALSE))," ")</f>
        <v> </v>
      </c>
      <c r="H257" s="152" t="str">
        <f t="shared" si="29"/>
        <v> </v>
      </c>
      <c r="I257" s="197" t="str">
        <f>IF(COUNTIF($F$216:$F257,F257)&lt;2,$F257," ")</f>
        <v> </v>
      </c>
      <c r="J257" s="197">
        <f t="shared" si="33"/>
        <v>100</v>
      </c>
      <c r="K257" s="197" t="str">
        <f>IF(COUNTIF($F$216:$F257,F257)&lt;3,$F257," ")</f>
        <v> </v>
      </c>
      <c r="L257" s="112">
        <f t="shared" si="28"/>
        <v>42</v>
      </c>
      <c r="M257" s="112">
        <f t="shared" si="34"/>
      </c>
      <c r="N257" s="112">
        <f t="shared" si="32"/>
        <v>100</v>
      </c>
    </row>
    <row r="258" spans="1:14" ht="15" customHeight="1">
      <c r="A258" s="22">
        <v>43</v>
      </c>
      <c r="B258" s="138"/>
      <c r="C258" s="172">
        <v>43</v>
      </c>
      <c r="D258" s="155" t="str">
        <f>IF(B258&gt;0,(VLOOKUP($B258,Engagement!$B$166:$G$256,3,FALSE))," ")</f>
        <v> </v>
      </c>
      <c r="E258" s="155" t="str">
        <f>IF(B258&gt;0,(VLOOKUP($B258,Engagement!$B$166:$G$256,4,FALSE))," ")</f>
        <v> </v>
      </c>
      <c r="F258" s="155" t="str">
        <f>IF(B258&gt;0,(VLOOKUP($B258,Engagement!$B$166:$G$256,5,FALSE))," ")</f>
        <v> </v>
      </c>
      <c r="G258" s="156" t="str">
        <f>IF(B258&gt;0,(VLOOKUP($B258,Engagement!$B$166:$G$256,6,FALSE))," ")</f>
        <v> </v>
      </c>
      <c r="H258" s="152" t="str">
        <f t="shared" si="29"/>
        <v> </v>
      </c>
      <c r="I258" s="197" t="str">
        <f>IF(COUNTIF($F$216:$F258,F258)&lt;2,$F258," ")</f>
        <v> </v>
      </c>
      <c r="J258" s="197">
        <f t="shared" si="33"/>
        <v>100</v>
      </c>
      <c r="K258" s="197" t="str">
        <f>IF(COUNTIF($F$216:$F258,F258)&lt;3,$F258," ")</f>
        <v> </v>
      </c>
      <c r="L258" s="112">
        <f t="shared" si="28"/>
        <v>43</v>
      </c>
      <c r="M258" s="112">
        <f t="shared" si="34"/>
      </c>
      <c r="N258" s="112">
        <f t="shared" si="32"/>
        <v>100</v>
      </c>
    </row>
    <row r="259" spans="1:14" ht="15" customHeight="1">
      <c r="A259" s="22">
        <v>44</v>
      </c>
      <c r="B259" s="138"/>
      <c r="C259" s="172">
        <v>44</v>
      </c>
      <c r="D259" s="155" t="str">
        <f>IF(B259&gt;0,(VLOOKUP($B259,Engagement!$B$166:$G$256,3,FALSE))," ")</f>
        <v> </v>
      </c>
      <c r="E259" s="155" t="str">
        <f>IF(B259&gt;0,(VLOOKUP($B259,Engagement!$B$166:$G$256,4,FALSE))," ")</f>
        <v> </v>
      </c>
      <c r="F259" s="155" t="str">
        <f>IF(B259&gt;0,(VLOOKUP($B259,Engagement!$B$166:$G$256,5,FALSE))," ")</f>
        <v> </v>
      </c>
      <c r="G259" s="156" t="str">
        <f>IF(B259&gt;0,(VLOOKUP($B259,Engagement!$B$166:$G$256,6,FALSE))," ")</f>
        <v> </v>
      </c>
      <c r="H259" s="152" t="str">
        <f t="shared" si="29"/>
        <v> </v>
      </c>
      <c r="I259" s="197" t="str">
        <f>IF(COUNTIF($F$216:$F259,F259)&lt;2,$F259," ")</f>
        <v> </v>
      </c>
      <c r="J259" s="197">
        <f t="shared" si="33"/>
        <v>100</v>
      </c>
      <c r="K259" s="197" t="str">
        <f>IF(COUNTIF($F$216:$F259,F259)&lt;3,$F259," ")</f>
        <v> </v>
      </c>
      <c r="L259" s="112">
        <f t="shared" si="28"/>
        <v>44</v>
      </c>
      <c r="M259" s="112">
        <f t="shared" si="34"/>
      </c>
      <c r="N259" s="112">
        <f t="shared" si="32"/>
        <v>100</v>
      </c>
    </row>
    <row r="260" spans="1:14" ht="15" customHeight="1">
      <c r="A260" s="22">
        <v>45</v>
      </c>
      <c r="B260" s="138"/>
      <c r="C260" s="172">
        <v>45</v>
      </c>
      <c r="D260" s="155" t="str">
        <f>IF(B260&gt;0,(VLOOKUP($B260,Engagement!$B$166:$G$256,3,FALSE))," ")</f>
        <v> </v>
      </c>
      <c r="E260" s="155" t="str">
        <f>IF(B260&gt;0,(VLOOKUP($B260,Engagement!$B$166:$G$256,4,FALSE))," ")</f>
        <v> </v>
      </c>
      <c r="F260" s="155" t="str">
        <f>IF(B260&gt;0,(VLOOKUP($B260,Engagement!$B$166:$G$256,5,FALSE))," ")</f>
        <v> </v>
      </c>
      <c r="G260" s="156" t="str">
        <f>IF(B260&gt;0,(VLOOKUP($B260,Engagement!$B$166:$G$256,6,FALSE))," ")</f>
        <v> </v>
      </c>
      <c r="H260" s="152" t="str">
        <f t="shared" si="29"/>
        <v> </v>
      </c>
      <c r="I260" s="197" t="str">
        <f>IF(COUNTIF($F$216:$F260,F260)&lt;2,$F260," ")</f>
        <v> </v>
      </c>
      <c r="J260" s="197">
        <f t="shared" si="33"/>
        <v>100</v>
      </c>
      <c r="K260" s="197" t="str">
        <f>IF(COUNTIF($F$216:$F260,F260)&lt;3,$F260," ")</f>
        <v> </v>
      </c>
      <c r="L260" s="112">
        <f t="shared" si="28"/>
        <v>45</v>
      </c>
      <c r="M260" s="112">
        <f t="shared" si="34"/>
      </c>
      <c r="N260" s="112">
        <f t="shared" si="32"/>
        <v>100</v>
      </c>
    </row>
    <row r="261" spans="1:14" ht="15" customHeight="1">
      <c r="A261" s="22">
        <v>46</v>
      </c>
      <c r="B261" s="138"/>
      <c r="C261" s="172">
        <v>46</v>
      </c>
      <c r="D261" s="155" t="str">
        <f>IF(B261&gt;0,(VLOOKUP($B261,Engagement!$B$166:$G$256,3,FALSE))," ")</f>
        <v> </v>
      </c>
      <c r="E261" s="155" t="str">
        <f>IF(B261&gt;0,(VLOOKUP($B261,Engagement!$B$166:$G$256,4,FALSE))," ")</f>
        <v> </v>
      </c>
      <c r="F261" s="155" t="str">
        <f>IF(B261&gt;0,(VLOOKUP($B261,Engagement!$B$166:$G$256,5,FALSE))," ")</f>
        <v> </v>
      </c>
      <c r="G261" s="156" t="str">
        <f>IF(B261&gt;0,(VLOOKUP($B261,Engagement!$B$166:$G$256,6,FALSE))," ")</f>
        <v> </v>
      </c>
      <c r="H261" s="152" t="str">
        <f t="shared" si="29"/>
        <v> </v>
      </c>
      <c r="I261" s="197" t="str">
        <f>IF(COUNTIF($F$216:$F261,F261)&lt;2,$F261," ")</f>
        <v> </v>
      </c>
      <c r="J261" s="197">
        <f t="shared" si="33"/>
        <v>100</v>
      </c>
      <c r="K261" s="197" t="str">
        <f>IF(COUNTIF($F$216:$F261,F261)&lt;3,$F261," ")</f>
        <v> </v>
      </c>
      <c r="L261" s="112">
        <f t="shared" si="28"/>
        <v>46</v>
      </c>
      <c r="M261" s="112">
        <f t="shared" si="34"/>
      </c>
      <c r="N261" s="112">
        <f t="shared" si="32"/>
        <v>100</v>
      </c>
    </row>
    <row r="262" spans="1:14" ht="15" customHeight="1">
      <c r="A262" s="22">
        <v>47</v>
      </c>
      <c r="B262" s="138"/>
      <c r="C262" s="172">
        <v>47</v>
      </c>
      <c r="D262" s="155" t="str">
        <f>IF(B262&gt;0,(VLOOKUP($B262,Engagement!$B$166:$G$256,3,FALSE))," ")</f>
        <v> </v>
      </c>
      <c r="E262" s="155" t="str">
        <f>IF(B262&gt;0,(VLOOKUP($B262,Engagement!$B$166:$G$256,4,FALSE))," ")</f>
        <v> </v>
      </c>
      <c r="F262" s="155" t="str">
        <f>IF(B262&gt;0,(VLOOKUP($B262,Engagement!$B$166:$G$256,5,FALSE))," ")</f>
        <v> </v>
      </c>
      <c r="G262" s="156" t="str">
        <f>IF(B262&gt;0,(VLOOKUP($B262,Engagement!$B$166:$G$256,6,FALSE))," ")</f>
        <v> </v>
      </c>
      <c r="H262" s="152" t="str">
        <f t="shared" si="29"/>
        <v> </v>
      </c>
      <c r="I262" s="197" t="str">
        <f>IF(COUNTIF($F$216:$F262,F262)&lt;2,$F262," ")</f>
        <v> </v>
      </c>
      <c r="J262" s="197">
        <f t="shared" si="33"/>
        <v>100</v>
      </c>
      <c r="K262" s="197" t="str">
        <f>IF(COUNTIF($F$216:$F262,F262)&lt;3,$F262," ")</f>
        <v> </v>
      </c>
      <c r="L262" s="112">
        <f t="shared" si="28"/>
        <v>47</v>
      </c>
      <c r="M262" s="112">
        <f t="shared" si="34"/>
      </c>
      <c r="N262" s="112">
        <f t="shared" si="32"/>
        <v>100</v>
      </c>
    </row>
    <row r="263" spans="1:14" ht="15" customHeight="1">
      <c r="A263" s="22">
        <v>48</v>
      </c>
      <c r="B263" s="138"/>
      <c r="C263" s="172">
        <v>48</v>
      </c>
      <c r="D263" s="155" t="str">
        <f>IF(B263&gt;0,(VLOOKUP($B263,Engagement!$B$166:$G$256,3,FALSE))," ")</f>
        <v> </v>
      </c>
      <c r="E263" s="155" t="str">
        <f>IF(B263&gt;0,(VLOOKUP($B263,Engagement!$B$166:$G$256,4,FALSE))," ")</f>
        <v> </v>
      </c>
      <c r="F263" s="155" t="str">
        <f>IF(B263&gt;0,(VLOOKUP($B263,Engagement!$B$166:$G$256,5,FALSE))," ")</f>
        <v> </v>
      </c>
      <c r="G263" s="156" t="str">
        <f>IF(B263&gt;0,(VLOOKUP($B263,Engagement!$B$166:$G$256,6,FALSE))," ")</f>
        <v> </v>
      </c>
      <c r="H263" s="152" t="str">
        <f t="shared" si="29"/>
        <v> </v>
      </c>
      <c r="I263" s="197" t="str">
        <f>IF(COUNTIF($F$216:$F263,F263)&lt;2,$F263," ")</f>
        <v> </v>
      </c>
      <c r="J263" s="197">
        <f t="shared" si="33"/>
        <v>100</v>
      </c>
      <c r="K263" s="197" t="str">
        <f>IF(COUNTIF($F$216:$F263,F263)&lt;3,$F263," ")</f>
        <v> </v>
      </c>
      <c r="L263" s="112">
        <f t="shared" si="28"/>
        <v>48</v>
      </c>
      <c r="M263" s="112">
        <f t="shared" si="34"/>
      </c>
      <c r="N263" s="112">
        <f t="shared" si="32"/>
        <v>100</v>
      </c>
    </row>
    <row r="264" spans="1:14" ht="15" customHeight="1">
      <c r="A264" s="22">
        <v>49</v>
      </c>
      <c r="B264" s="138"/>
      <c r="C264" s="172">
        <v>49</v>
      </c>
      <c r="D264" s="155" t="str">
        <f>IF(B264&gt;0,(VLOOKUP($B264,Engagement!$B$166:$G$256,3,FALSE))," ")</f>
        <v> </v>
      </c>
      <c r="E264" s="155" t="str">
        <f>IF(B264&gt;0,(VLOOKUP($B264,Engagement!$B$166:$G$256,4,FALSE))," ")</f>
        <v> </v>
      </c>
      <c r="F264" s="155" t="str">
        <f>IF(B264&gt;0,(VLOOKUP($B264,Engagement!$B$166:$G$256,5,FALSE))," ")</f>
        <v> </v>
      </c>
      <c r="G264" s="156" t="str">
        <f>IF(B264&gt;0,(VLOOKUP($B264,Engagement!$B$166:$G$256,6,FALSE))," ")</f>
        <v> </v>
      </c>
      <c r="H264" s="152" t="str">
        <f t="shared" si="29"/>
        <v> </v>
      </c>
      <c r="I264" s="197" t="str">
        <f>IF(COUNTIF($F$216:$F264,F264)&lt;2,$F264," ")</f>
        <v> </v>
      </c>
      <c r="J264" s="197">
        <f t="shared" si="33"/>
        <v>100</v>
      </c>
      <c r="K264" s="197" t="str">
        <f>IF(COUNTIF($F$216:$F264,F264)&lt;3,$F264," ")</f>
        <v> </v>
      </c>
      <c r="L264" s="112">
        <f t="shared" si="28"/>
        <v>49</v>
      </c>
      <c r="M264" s="112">
        <f t="shared" si="34"/>
      </c>
      <c r="N264" s="112">
        <f t="shared" si="32"/>
        <v>100</v>
      </c>
    </row>
    <row r="265" spans="1:14" ht="15" customHeight="1">
      <c r="A265" s="22">
        <v>50</v>
      </c>
      <c r="B265" s="138"/>
      <c r="C265" s="172">
        <v>50</v>
      </c>
      <c r="D265" s="155" t="str">
        <f>IF(B265&gt;0,(VLOOKUP($B265,Engagement!$B$166:$G$256,3,FALSE))," ")</f>
        <v> </v>
      </c>
      <c r="E265" s="155" t="str">
        <f>IF(B265&gt;0,(VLOOKUP($B265,Engagement!$B$166:$G$256,4,FALSE))," ")</f>
        <v> </v>
      </c>
      <c r="F265" s="155" t="str">
        <f>IF(B265&gt;0,(VLOOKUP($B265,Engagement!$B$166:$G$256,5,FALSE))," ")</f>
        <v> </v>
      </c>
      <c r="G265" s="156" t="str">
        <f>IF(B265&gt;0,(VLOOKUP($B265,Engagement!$B$166:$G$256,6,FALSE))," ")</f>
        <v> </v>
      </c>
      <c r="H265" s="152" t="str">
        <f t="shared" si="29"/>
        <v> </v>
      </c>
      <c r="I265" s="197" t="str">
        <f>IF(COUNTIF($F$216:$F265,F265)&lt;2,$F265," ")</f>
        <v> </v>
      </c>
      <c r="J265" s="197">
        <f t="shared" si="33"/>
        <v>100</v>
      </c>
      <c r="K265" s="197" t="str">
        <f>IF(COUNTIF($F$216:$F265,F265)&lt;3,$F265," ")</f>
        <v> </v>
      </c>
      <c r="L265" s="112">
        <f t="shared" si="28"/>
        <v>50</v>
      </c>
      <c r="M265" s="112">
        <f t="shared" si="34"/>
      </c>
      <c r="N265" s="112">
        <f t="shared" si="32"/>
        <v>100</v>
      </c>
    </row>
    <row r="266" spans="1:12" ht="15" customHeight="1">
      <c r="A266" s="22"/>
      <c r="B266" s="113"/>
      <c r="C266" s="107"/>
      <c r="D266" s="137" t="str">
        <f>+Engagement!D267</f>
        <v>BENJAMINS 1</v>
      </c>
      <c r="E266" s="137" t="str">
        <f>+Engagement!E267</f>
        <v>BENJAMINS 2</v>
      </c>
      <c r="F266" s="137" t="s">
        <v>102</v>
      </c>
      <c r="G266" s="136"/>
      <c r="H266" s="152"/>
      <c r="I266" s="197"/>
      <c r="L266" s="112"/>
    </row>
    <row r="267" spans="1:12" ht="15" customHeight="1">
      <c r="A267" s="22"/>
      <c r="B267" s="333" t="s">
        <v>48</v>
      </c>
      <c r="C267" s="333"/>
      <c r="D267" s="106">
        <f>Engagement!$D$268</f>
        <v>0</v>
      </c>
      <c r="E267" s="106">
        <f>Engagement!$E$268</f>
        <v>0</v>
      </c>
      <c r="F267" s="165">
        <f>SUM(D267:E267)</f>
        <v>0</v>
      </c>
      <c r="G267" s="101"/>
      <c r="I267" s="197"/>
      <c r="L267" s="112"/>
    </row>
    <row r="268" spans="1:12" ht="15" customHeight="1">
      <c r="A268" s="22"/>
      <c r="B268" s="333" t="s">
        <v>50</v>
      </c>
      <c r="C268" s="333"/>
      <c r="D268" s="99">
        <f>Engagement!$D$269</f>
        <v>0</v>
      </c>
      <c r="E268" s="108">
        <f>Engagement!$E$269</f>
        <v>0</v>
      </c>
      <c r="F268" s="166">
        <f>SUM(D268:E268)</f>
        <v>0</v>
      </c>
      <c r="G268" s="101"/>
      <c r="I268" s="197"/>
      <c r="L268" s="112"/>
    </row>
    <row r="269" spans="1:12" ht="15" customHeight="1">
      <c r="A269" s="22"/>
      <c r="B269" s="333" t="s">
        <v>51</v>
      </c>
      <c r="C269" s="333"/>
      <c r="D269" s="99">
        <f>COUNTIF($B274:$B323,"&gt;0")</f>
        <v>0</v>
      </c>
      <c r="E269" s="151">
        <f>COUNTIF($B325:$B374,"&gt;0")</f>
        <v>0</v>
      </c>
      <c r="F269" s="166">
        <f>SUM(D269:E269)</f>
        <v>0</v>
      </c>
      <c r="G269" s="101"/>
      <c r="I269" s="197"/>
      <c r="L269" s="112"/>
    </row>
    <row r="270" spans="1:12" ht="27.75">
      <c r="A270" s="22"/>
      <c r="B270" s="160" t="s">
        <v>32</v>
      </c>
      <c r="C270" s="161"/>
      <c r="D270" s="162"/>
      <c r="E270" s="164"/>
      <c r="F270" s="162"/>
      <c r="G270" s="162"/>
      <c r="I270" s="197"/>
      <c r="L270" s="112"/>
    </row>
    <row r="271" spans="1:12" ht="15" customHeight="1">
      <c r="A271" s="22"/>
      <c r="B271" s="345" t="s">
        <v>36</v>
      </c>
      <c r="C271" s="348" t="s">
        <v>21</v>
      </c>
      <c r="D271" s="345" t="s">
        <v>13</v>
      </c>
      <c r="E271" s="345" t="s">
        <v>22</v>
      </c>
      <c r="F271" s="345" t="s">
        <v>23</v>
      </c>
      <c r="G271" s="332" t="s">
        <v>123</v>
      </c>
      <c r="I271" s="197"/>
      <c r="L271" s="112"/>
    </row>
    <row r="272" spans="1:12" ht="15" customHeight="1">
      <c r="A272" s="22"/>
      <c r="B272" s="346"/>
      <c r="C272" s="348"/>
      <c r="D272" s="345"/>
      <c r="E272" s="345"/>
      <c r="F272" s="345"/>
      <c r="G272" s="332"/>
      <c r="I272" s="197"/>
      <c r="L272" s="112"/>
    </row>
    <row r="273" spans="1:12" ht="15" customHeight="1">
      <c r="A273" s="22"/>
      <c r="B273" s="177"/>
      <c r="C273" s="347" t="s">
        <v>77</v>
      </c>
      <c r="D273" s="347"/>
      <c r="E273" s="347"/>
      <c r="F273" s="347"/>
      <c r="G273" s="175"/>
      <c r="I273" s="197"/>
      <c r="L273" s="112"/>
    </row>
    <row r="274" spans="1:14" ht="15" customHeight="1">
      <c r="A274" s="22">
        <v>1</v>
      </c>
      <c r="B274" s="153"/>
      <c r="C274" s="157">
        <v>1</v>
      </c>
      <c r="D274" s="155" t="str">
        <f>IF(B274&gt;0,(VLOOKUP($B274,Engagement!$B$274:$G$364,3,FALSE))," ")</f>
        <v> </v>
      </c>
      <c r="E274" s="155" t="str">
        <f>IF(B274&gt;0,(VLOOKUP($B274,Engagement!$B$274:$G$364,4,FALSE))," ")</f>
        <v> </v>
      </c>
      <c r="F274" s="155" t="str">
        <f>IF(B274&gt;0,(VLOOKUP($B274,Engagement!$B$274:$G$364,5,FALSE))," ")</f>
        <v> </v>
      </c>
      <c r="G274" s="156" t="str">
        <f>IF(B274&gt;0,(VLOOKUP($B274,Engagement!$B$274:$G$364,6,FALSE))," ")</f>
        <v> </v>
      </c>
      <c r="H274" s="152" t="str">
        <f aca="true" t="shared" si="35" ref="H274:H282">IF(COUNTIF($B$274:$B$293,B274)&gt;1,"X"," ")</f>
        <v> </v>
      </c>
      <c r="I274" s="197" t="str">
        <f>IF(COUNTIF($F$274:$F274,F274)&lt;2,$F274," ")</f>
        <v> </v>
      </c>
      <c r="J274" s="197">
        <f>IF($D$268&lt;5,100,(IF(I274=F274,C274,"")))</f>
        <v>100</v>
      </c>
      <c r="K274" s="197" t="str">
        <f>IF(COUNTIF($F$274:$F274,F274)&lt;3,$F274," ")</f>
        <v> </v>
      </c>
      <c r="L274" s="112">
        <f t="shared" si="28"/>
        <v>1</v>
      </c>
      <c r="M274" s="112">
        <f>IF(K274=I274,"",K274)</f>
      </c>
      <c r="N274" s="112">
        <f>IF($D$268&lt;5,100,(IF(M274=$F274,$C274,100)))</f>
        <v>100</v>
      </c>
    </row>
    <row r="275" spans="1:14" ht="15" customHeight="1">
      <c r="A275" s="22">
        <v>2</v>
      </c>
      <c r="B275" s="153"/>
      <c r="C275" s="157">
        <v>2</v>
      </c>
      <c r="D275" s="155" t="str">
        <f>IF(B275&gt;0,(VLOOKUP($B275,Engagement!$B$274:$G$364,3,FALSE))," ")</f>
        <v> </v>
      </c>
      <c r="E275" s="155" t="str">
        <f>IF(B275&gt;0,(VLOOKUP($B275,Engagement!$B$274:$G$364,4,FALSE))," ")</f>
        <v> </v>
      </c>
      <c r="F275" s="155" t="str">
        <f>IF(B275&gt;0,(VLOOKUP($B275,Engagement!$B$274:$G$364,5,FALSE))," ")</f>
        <v> </v>
      </c>
      <c r="G275" s="156" t="str">
        <f>IF(B275&gt;0,(VLOOKUP($B275,Engagement!$B$274:$G$364,6,FALSE))," ")</f>
        <v> </v>
      </c>
      <c r="H275" s="152" t="str">
        <f t="shared" si="35"/>
        <v> </v>
      </c>
      <c r="I275" s="197" t="str">
        <f>IF(COUNTIF($F$274:$F275,F275)&lt;2,$F275," ")</f>
        <v> </v>
      </c>
      <c r="J275" s="197">
        <f aca="true" t="shared" si="36" ref="J275:J313">IF($D$268&lt;5,100,(IF(I275=F275,C275,"")))</f>
        <v>100</v>
      </c>
      <c r="K275" s="197" t="str">
        <f>IF(COUNTIF($F$274:$F275,F275)&lt;3,$F275," ")</f>
        <v> </v>
      </c>
      <c r="L275" s="112">
        <f t="shared" si="28"/>
        <v>2</v>
      </c>
      <c r="M275" s="112">
        <f aca="true" t="shared" si="37" ref="M275:M313">IF(K275=I275,"",K275)</f>
      </c>
      <c r="N275" s="112">
        <f aca="true" t="shared" si="38" ref="N275:N323">IF($D$268&lt;5,100,(IF(M275=$F275,$C275,100)))</f>
        <v>100</v>
      </c>
    </row>
    <row r="276" spans="1:14" ht="15" customHeight="1">
      <c r="A276" s="22">
        <v>3</v>
      </c>
      <c r="B276" s="153"/>
      <c r="C276" s="157">
        <v>3</v>
      </c>
      <c r="D276" s="155" t="str">
        <f>IF(B276&gt;0,(VLOOKUP($B276,Engagement!$B$274:$G$364,3,FALSE))," ")</f>
        <v> </v>
      </c>
      <c r="E276" s="155" t="str">
        <f>IF(B276&gt;0,(VLOOKUP($B276,Engagement!$B$274:$G$364,4,FALSE))," ")</f>
        <v> </v>
      </c>
      <c r="F276" s="155" t="str">
        <f>IF(B276&gt;0,(VLOOKUP($B276,Engagement!$B$274:$G$364,5,FALSE))," ")</f>
        <v> </v>
      </c>
      <c r="G276" s="156" t="str">
        <f>IF(B276&gt;0,(VLOOKUP($B276,Engagement!$B$274:$G$364,6,FALSE))," ")</f>
        <v> </v>
      </c>
      <c r="H276" s="152" t="str">
        <f t="shared" si="35"/>
        <v> </v>
      </c>
      <c r="I276" s="197" t="str">
        <f>IF(COUNTIF($F$274:$F276,F276)&lt;2,$F276," ")</f>
        <v> </v>
      </c>
      <c r="J276" s="197">
        <f t="shared" si="36"/>
        <v>100</v>
      </c>
      <c r="K276" s="197" t="str">
        <f>IF(COUNTIF($F$274:$F276,F276)&lt;3,$F276," ")</f>
        <v> </v>
      </c>
      <c r="L276" s="112">
        <f t="shared" si="28"/>
        <v>3</v>
      </c>
      <c r="M276" s="112">
        <f t="shared" si="37"/>
      </c>
      <c r="N276" s="112">
        <f t="shared" si="38"/>
        <v>100</v>
      </c>
    </row>
    <row r="277" spans="1:14" ht="15" customHeight="1">
      <c r="A277" s="22">
        <v>4</v>
      </c>
      <c r="B277" s="153"/>
      <c r="C277" s="157">
        <v>4</v>
      </c>
      <c r="D277" s="155" t="str">
        <f>IF(B277&gt;0,(VLOOKUP($B277,Engagement!$B$274:$G$364,3,FALSE))," ")</f>
        <v> </v>
      </c>
      <c r="E277" s="155" t="str">
        <f>IF(B277&gt;0,(VLOOKUP($B277,Engagement!$B$274:$G$364,4,FALSE))," ")</f>
        <v> </v>
      </c>
      <c r="F277" s="155" t="str">
        <f>IF(B277&gt;0,(VLOOKUP($B277,Engagement!$B$274:$G$364,5,FALSE))," ")</f>
        <v> </v>
      </c>
      <c r="G277" s="156" t="str">
        <f>IF(B277&gt;0,(VLOOKUP($B277,Engagement!$B$274:$G$364,6,FALSE))," ")</f>
        <v> </v>
      </c>
      <c r="H277" s="152" t="str">
        <f t="shared" si="35"/>
        <v> </v>
      </c>
      <c r="I277" s="197" t="str">
        <f>IF(COUNTIF($F$274:$F277,F277)&lt;2,$F277," ")</f>
        <v> </v>
      </c>
      <c r="J277" s="197">
        <f t="shared" si="36"/>
        <v>100</v>
      </c>
      <c r="K277" s="197" t="str">
        <f>IF(COUNTIF($F$274:$F277,F277)&lt;3,$F277," ")</f>
        <v> </v>
      </c>
      <c r="L277" s="112">
        <f t="shared" si="28"/>
        <v>4</v>
      </c>
      <c r="M277" s="112">
        <f t="shared" si="37"/>
      </c>
      <c r="N277" s="112">
        <f t="shared" si="38"/>
        <v>100</v>
      </c>
    </row>
    <row r="278" spans="1:14" ht="15" customHeight="1">
      <c r="A278" s="22">
        <v>5</v>
      </c>
      <c r="B278" s="153"/>
      <c r="C278" s="157">
        <v>5</v>
      </c>
      <c r="D278" s="155" t="str">
        <f>IF(B278&gt;0,(VLOOKUP($B278,Engagement!$B$274:$G$364,3,FALSE))," ")</f>
        <v> </v>
      </c>
      <c r="E278" s="155" t="str">
        <f>IF(B278&gt;0,(VLOOKUP($B278,Engagement!$B$274:$G$364,4,FALSE))," ")</f>
        <v> </v>
      </c>
      <c r="F278" s="155" t="str">
        <f>IF(B278&gt;0,(VLOOKUP($B278,Engagement!$B$274:$G$364,5,FALSE))," ")</f>
        <v> </v>
      </c>
      <c r="G278" s="156" t="str">
        <f>IF(B278&gt;0,(VLOOKUP($B278,Engagement!$B$274:$G$364,6,FALSE))," ")</f>
        <v> </v>
      </c>
      <c r="H278" s="152" t="str">
        <f t="shared" si="35"/>
        <v> </v>
      </c>
      <c r="I278" s="197" t="str">
        <f>IF(COUNTIF($F$274:$F278,F278)&lt;2,$F278," ")</f>
        <v> </v>
      </c>
      <c r="J278" s="197">
        <f t="shared" si="36"/>
        <v>100</v>
      </c>
      <c r="K278" s="197" t="str">
        <f>IF(COUNTIF($F$274:$F278,F278)&lt;3,$F278," ")</f>
        <v> </v>
      </c>
      <c r="L278" s="112">
        <f t="shared" si="28"/>
        <v>5</v>
      </c>
      <c r="M278" s="112">
        <f t="shared" si="37"/>
      </c>
      <c r="N278" s="112">
        <f t="shared" si="38"/>
        <v>100</v>
      </c>
    </row>
    <row r="279" spans="1:14" ht="15" customHeight="1">
      <c r="A279" s="22">
        <v>6</v>
      </c>
      <c r="B279" s="153"/>
      <c r="C279" s="157">
        <v>6</v>
      </c>
      <c r="D279" s="155" t="str">
        <f>IF(B279&gt;0,(VLOOKUP($B279,Engagement!$B$274:$G$364,3,FALSE))," ")</f>
        <v> </v>
      </c>
      <c r="E279" s="155" t="str">
        <f>IF(B279&gt;0,(VLOOKUP($B279,Engagement!$B$274:$G$364,4,FALSE))," ")</f>
        <v> </v>
      </c>
      <c r="F279" s="155" t="str">
        <f>IF(B279&gt;0,(VLOOKUP($B279,Engagement!$B$274:$G$364,5,FALSE))," ")</f>
        <v> </v>
      </c>
      <c r="G279" s="156" t="str">
        <f>IF(B279&gt;0,(VLOOKUP($B279,Engagement!$B$274:$G$364,6,FALSE))," ")</f>
        <v> </v>
      </c>
      <c r="H279" s="152" t="str">
        <f t="shared" si="35"/>
        <v> </v>
      </c>
      <c r="I279" s="197" t="str">
        <f>IF(COUNTIF($F$274:$F279,F279)&lt;2,$F279," ")</f>
        <v> </v>
      </c>
      <c r="J279" s="197">
        <f t="shared" si="36"/>
        <v>100</v>
      </c>
      <c r="K279" s="197" t="str">
        <f>IF(COUNTIF($F$274:$F279,F279)&lt;3,$F279," ")</f>
        <v> </v>
      </c>
      <c r="L279" s="112">
        <f t="shared" si="28"/>
        <v>6</v>
      </c>
      <c r="M279" s="112">
        <f t="shared" si="37"/>
      </c>
      <c r="N279" s="112">
        <f t="shared" si="38"/>
        <v>100</v>
      </c>
    </row>
    <row r="280" spans="1:14" ht="15" customHeight="1">
      <c r="A280" s="22">
        <v>7</v>
      </c>
      <c r="B280" s="153"/>
      <c r="C280" s="157">
        <v>7</v>
      </c>
      <c r="D280" s="155" t="str">
        <f>IF(B280&gt;0,(VLOOKUP($B280,Engagement!$B$274:$G$364,3,FALSE))," ")</f>
        <v> </v>
      </c>
      <c r="E280" s="155" t="str">
        <f>IF(B280&gt;0,(VLOOKUP($B280,Engagement!$B$274:$G$364,4,FALSE))," ")</f>
        <v> </v>
      </c>
      <c r="F280" s="155" t="str">
        <f>IF(B280&gt;0,(VLOOKUP($B280,Engagement!$B$274:$G$364,5,FALSE))," ")</f>
        <v> </v>
      </c>
      <c r="G280" s="156" t="str">
        <f>IF(B280&gt;0,(VLOOKUP($B280,Engagement!$B$274:$G$364,6,FALSE))," ")</f>
        <v> </v>
      </c>
      <c r="H280" s="152" t="str">
        <f t="shared" si="35"/>
        <v> </v>
      </c>
      <c r="I280" s="197" t="str">
        <f>IF(COUNTIF($F$274:$F280,F280)&lt;2,$F280," ")</f>
        <v> </v>
      </c>
      <c r="J280" s="197">
        <f t="shared" si="36"/>
        <v>100</v>
      </c>
      <c r="K280" s="197" t="str">
        <f>IF(COUNTIF($F$274:$F280,F280)&lt;3,$F280," ")</f>
        <v> </v>
      </c>
      <c r="L280" s="112">
        <f t="shared" si="28"/>
        <v>7</v>
      </c>
      <c r="M280" s="112">
        <f t="shared" si="37"/>
      </c>
      <c r="N280" s="112">
        <f t="shared" si="38"/>
        <v>100</v>
      </c>
    </row>
    <row r="281" spans="1:14" ht="15" customHeight="1">
      <c r="A281" s="22">
        <v>8</v>
      </c>
      <c r="B281" s="153"/>
      <c r="C281" s="157">
        <v>8</v>
      </c>
      <c r="D281" s="155" t="str">
        <f>IF(B281&gt;0,(VLOOKUP($B281,Engagement!$B$274:$G$364,3,FALSE))," ")</f>
        <v> </v>
      </c>
      <c r="E281" s="155" t="str">
        <f>IF(B281&gt;0,(VLOOKUP($B281,Engagement!$B$274:$G$364,4,FALSE))," ")</f>
        <v> </v>
      </c>
      <c r="F281" s="155" t="str">
        <f>IF(B281&gt;0,(VLOOKUP($B281,Engagement!$B$274:$G$364,5,FALSE))," ")</f>
        <v> </v>
      </c>
      <c r="G281" s="156" t="str">
        <f>IF(B281&gt;0,(VLOOKUP($B281,Engagement!$B$274:$G$364,6,FALSE))," ")</f>
        <v> </v>
      </c>
      <c r="H281" s="152" t="str">
        <f t="shared" si="35"/>
        <v> </v>
      </c>
      <c r="I281" s="197" t="str">
        <f>IF(COUNTIF($F$274:$F281,F281)&lt;2,$F281," ")</f>
        <v> </v>
      </c>
      <c r="J281" s="197">
        <f t="shared" si="36"/>
        <v>100</v>
      </c>
      <c r="K281" s="197" t="str">
        <f>IF(COUNTIF($F$274:$F281,F281)&lt;3,$F281," ")</f>
        <v> </v>
      </c>
      <c r="L281" s="112">
        <f t="shared" si="28"/>
        <v>8</v>
      </c>
      <c r="M281" s="112">
        <f t="shared" si="37"/>
      </c>
      <c r="N281" s="112">
        <f t="shared" si="38"/>
        <v>100</v>
      </c>
    </row>
    <row r="282" spans="1:14" ht="15" customHeight="1">
      <c r="A282" s="22">
        <v>9</v>
      </c>
      <c r="B282" s="153"/>
      <c r="C282" s="157">
        <v>9</v>
      </c>
      <c r="D282" s="155" t="str">
        <f>IF(B282&gt;0,(VLOOKUP($B282,Engagement!$B$274:$G$364,3,FALSE))," ")</f>
        <v> </v>
      </c>
      <c r="E282" s="155" t="str">
        <f>IF(B282&gt;0,(VLOOKUP($B282,Engagement!$B$274:$G$364,4,FALSE))," ")</f>
        <v> </v>
      </c>
      <c r="F282" s="155" t="str">
        <f>IF(B282&gt;0,(VLOOKUP($B282,Engagement!$B$274:$G$364,5,FALSE))," ")</f>
        <v> </v>
      </c>
      <c r="G282" s="156" t="str">
        <f>IF(B282&gt;0,(VLOOKUP($B282,Engagement!$B$274:$G$364,6,FALSE))," ")</f>
        <v> </v>
      </c>
      <c r="H282" s="152" t="str">
        <f t="shared" si="35"/>
        <v> </v>
      </c>
      <c r="I282" s="197" t="str">
        <f>IF(COUNTIF($F$274:$F282,F282)&lt;2,$F282," ")</f>
        <v> </v>
      </c>
      <c r="J282" s="197">
        <f t="shared" si="36"/>
        <v>100</v>
      </c>
      <c r="K282" s="197" t="str">
        <f>IF(COUNTIF($F$274:$F282,F282)&lt;3,$F282," ")</f>
        <v> </v>
      </c>
      <c r="L282" s="112">
        <f t="shared" si="28"/>
        <v>9</v>
      </c>
      <c r="M282" s="112">
        <f t="shared" si="37"/>
      </c>
      <c r="N282" s="112">
        <f t="shared" si="38"/>
        <v>100</v>
      </c>
    </row>
    <row r="283" spans="1:14" ht="15" customHeight="1">
      <c r="A283" s="22">
        <v>10</v>
      </c>
      <c r="B283" s="153"/>
      <c r="C283" s="157">
        <v>10</v>
      </c>
      <c r="D283" s="155" t="str">
        <f>IF(B283&gt;0,(VLOOKUP($B283,Engagement!$B$274:$G$364,3,FALSE))," ")</f>
        <v> </v>
      </c>
      <c r="E283" s="155" t="str">
        <f>IF(B283&gt;0,(VLOOKUP($B283,Engagement!$B$274:$G$364,4,FALSE))," ")</f>
        <v> </v>
      </c>
      <c r="F283" s="155" t="str">
        <f>IF(B283&gt;0,(VLOOKUP($B283,Engagement!$B$274:$G$364,5,FALSE))," ")</f>
        <v> </v>
      </c>
      <c r="G283" s="156" t="str">
        <f>IF(B283&gt;0,(VLOOKUP($B283,Engagement!$B$274:$G$364,6,FALSE))," ")</f>
        <v> </v>
      </c>
      <c r="H283" s="152" t="str">
        <f aca="true" t="shared" si="39" ref="H283:H323">IF(COUNTIF($B$274:$B$293,B283)&gt;1,"X"," ")</f>
        <v> </v>
      </c>
      <c r="I283" s="197" t="str">
        <f>IF(COUNTIF($F$274:$F283,F283)&lt;2,$F283," ")</f>
        <v> </v>
      </c>
      <c r="J283" s="197">
        <f t="shared" si="36"/>
        <v>100</v>
      </c>
      <c r="K283" s="197" t="str">
        <f>IF(COUNTIF($F$274:$F283,F283)&lt;3,$F283," ")</f>
        <v> </v>
      </c>
      <c r="L283" s="112">
        <f t="shared" si="28"/>
        <v>10</v>
      </c>
      <c r="M283" s="112">
        <f t="shared" si="37"/>
      </c>
      <c r="N283" s="112">
        <f t="shared" si="38"/>
        <v>100</v>
      </c>
    </row>
    <row r="284" spans="1:14" ht="15" customHeight="1">
      <c r="A284" s="22">
        <v>11</v>
      </c>
      <c r="B284" s="153"/>
      <c r="C284" s="157">
        <v>11</v>
      </c>
      <c r="D284" s="155" t="str">
        <f>IF(B284&gt;0,(VLOOKUP($B284,Engagement!$B$274:$G$364,3,FALSE))," ")</f>
        <v> </v>
      </c>
      <c r="E284" s="155" t="str">
        <f>IF(B284&gt;0,(VLOOKUP($B284,Engagement!$B$274:$G$364,4,FALSE))," ")</f>
        <v> </v>
      </c>
      <c r="F284" s="155" t="str">
        <f>IF(B284&gt;0,(VLOOKUP($B284,Engagement!$B$274:$G$364,5,FALSE))," ")</f>
        <v> </v>
      </c>
      <c r="G284" s="156" t="str">
        <f>IF(B284&gt;0,(VLOOKUP($B284,Engagement!$B$274:$G$364,6,FALSE))," ")</f>
        <v> </v>
      </c>
      <c r="H284" s="152" t="str">
        <f t="shared" si="39"/>
        <v> </v>
      </c>
      <c r="I284" s="197" t="str">
        <f>IF(COUNTIF($F$274:$F284,F284)&lt;2,$F284," ")</f>
        <v> </v>
      </c>
      <c r="J284" s="197">
        <f t="shared" si="36"/>
        <v>100</v>
      </c>
      <c r="K284" s="197" t="str">
        <f>IF(COUNTIF($F$274:$F284,F284)&lt;3,$F284," ")</f>
        <v> </v>
      </c>
      <c r="L284" s="112">
        <f t="shared" si="28"/>
        <v>11</v>
      </c>
      <c r="M284" s="112">
        <f t="shared" si="37"/>
      </c>
      <c r="N284" s="112">
        <f t="shared" si="38"/>
        <v>100</v>
      </c>
    </row>
    <row r="285" spans="1:14" ht="15" customHeight="1">
      <c r="A285" s="22">
        <v>12</v>
      </c>
      <c r="B285" s="153"/>
      <c r="C285" s="157">
        <v>12</v>
      </c>
      <c r="D285" s="155" t="str">
        <f>IF(B285&gt;0,(VLOOKUP($B285,Engagement!$B$274:$G$364,3,FALSE))," ")</f>
        <v> </v>
      </c>
      <c r="E285" s="155" t="str">
        <f>IF(B285&gt;0,(VLOOKUP($B285,Engagement!$B$274:$G$364,4,FALSE))," ")</f>
        <v> </v>
      </c>
      <c r="F285" s="155" t="str">
        <f>IF(B285&gt;0,(VLOOKUP($B285,Engagement!$B$274:$G$364,5,FALSE))," ")</f>
        <v> </v>
      </c>
      <c r="G285" s="156" t="str">
        <f>IF(B285&gt;0,(VLOOKUP($B285,Engagement!$B$274:$G$364,6,FALSE))," ")</f>
        <v> </v>
      </c>
      <c r="H285" s="152" t="str">
        <f t="shared" si="39"/>
        <v> </v>
      </c>
      <c r="I285" s="197" t="str">
        <f>IF(COUNTIF($F$274:$F285,F285)&lt;2,$F285," ")</f>
        <v> </v>
      </c>
      <c r="J285" s="197">
        <f t="shared" si="36"/>
        <v>100</v>
      </c>
      <c r="K285" s="197" t="str">
        <f>IF(COUNTIF($F$274:$F285,F285)&lt;3,$F285," ")</f>
        <v> </v>
      </c>
      <c r="L285" s="112">
        <f t="shared" si="28"/>
        <v>12</v>
      </c>
      <c r="M285" s="112">
        <f t="shared" si="37"/>
      </c>
      <c r="N285" s="112">
        <f t="shared" si="38"/>
        <v>100</v>
      </c>
    </row>
    <row r="286" spans="1:14" ht="15" customHeight="1">
      <c r="A286" s="22">
        <v>13</v>
      </c>
      <c r="B286" s="153"/>
      <c r="C286" s="157">
        <v>13</v>
      </c>
      <c r="D286" s="155" t="str">
        <f>IF(B286&gt;0,(VLOOKUP($B286,Engagement!$B$274:$G$364,3,FALSE))," ")</f>
        <v> </v>
      </c>
      <c r="E286" s="155" t="str">
        <f>IF(B286&gt;0,(VLOOKUP($B286,Engagement!$B$274:$G$364,4,FALSE))," ")</f>
        <v> </v>
      </c>
      <c r="F286" s="155" t="str">
        <f>IF(B286&gt;0,(VLOOKUP($B286,Engagement!$B$274:$G$364,5,FALSE))," ")</f>
        <v> </v>
      </c>
      <c r="G286" s="156" t="str">
        <f>IF(B286&gt;0,(VLOOKUP($B286,Engagement!$B$274:$G$364,6,FALSE))," ")</f>
        <v> </v>
      </c>
      <c r="H286" s="152" t="str">
        <f t="shared" si="39"/>
        <v> </v>
      </c>
      <c r="I286" s="197" t="str">
        <f>IF(COUNTIF($F$274:$F286,F286)&lt;2,$F286," ")</f>
        <v> </v>
      </c>
      <c r="J286" s="197">
        <f t="shared" si="36"/>
        <v>100</v>
      </c>
      <c r="K286" s="197" t="str">
        <f>IF(COUNTIF($F$274:$F286,F286)&lt;3,$F286," ")</f>
        <v> </v>
      </c>
      <c r="L286" s="112">
        <f t="shared" si="28"/>
        <v>13</v>
      </c>
      <c r="M286" s="112">
        <f t="shared" si="37"/>
      </c>
      <c r="N286" s="112">
        <f t="shared" si="38"/>
        <v>100</v>
      </c>
    </row>
    <row r="287" spans="1:14" ht="15" customHeight="1">
      <c r="A287" s="22">
        <v>14</v>
      </c>
      <c r="B287" s="153"/>
      <c r="C287" s="157">
        <v>14</v>
      </c>
      <c r="D287" s="155" t="str">
        <f>IF(B287&gt;0,(VLOOKUP($B287,Engagement!$B$274:$G$364,3,FALSE))," ")</f>
        <v> </v>
      </c>
      <c r="E287" s="155" t="str">
        <f>IF(B287&gt;0,(VLOOKUP($B287,Engagement!$B$274:$G$364,4,FALSE))," ")</f>
        <v> </v>
      </c>
      <c r="F287" s="155" t="str">
        <f>IF(B287&gt;0,(VLOOKUP($B287,Engagement!$B$274:$G$364,5,FALSE))," ")</f>
        <v> </v>
      </c>
      <c r="G287" s="156" t="str">
        <f>IF(B287&gt;0,(VLOOKUP($B287,Engagement!$B$274:$G$364,6,FALSE))," ")</f>
        <v> </v>
      </c>
      <c r="H287" s="152" t="str">
        <f t="shared" si="39"/>
        <v> </v>
      </c>
      <c r="I287" s="197" t="str">
        <f>IF(COUNTIF($F$274:$F287,F287)&lt;2,$F287," ")</f>
        <v> </v>
      </c>
      <c r="J287" s="197">
        <f t="shared" si="36"/>
        <v>100</v>
      </c>
      <c r="K287" s="197" t="str">
        <f>IF(COUNTIF($F$274:$F287,F287)&lt;3,$F287," ")</f>
        <v> </v>
      </c>
      <c r="L287" s="112">
        <f t="shared" si="28"/>
        <v>14</v>
      </c>
      <c r="M287" s="112">
        <f t="shared" si="37"/>
      </c>
      <c r="N287" s="112">
        <f t="shared" si="38"/>
        <v>100</v>
      </c>
    </row>
    <row r="288" spans="1:14" ht="15" customHeight="1">
      <c r="A288" s="22">
        <v>15</v>
      </c>
      <c r="B288" s="227"/>
      <c r="C288" s="157">
        <v>15</v>
      </c>
      <c r="D288" s="155" t="str">
        <f>IF(B288&gt;0,(VLOOKUP($B288,Engagement!$B$274:$G$364,3,FALSE))," ")</f>
        <v> </v>
      </c>
      <c r="E288" s="155" t="str">
        <f>IF(B288&gt;0,(VLOOKUP($B288,Engagement!$B$274:$G$364,4,FALSE))," ")</f>
        <v> </v>
      </c>
      <c r="F288" s="155" t="str">
        <f>IF(B288&gt;0,(VLOOKUP($B288,Engagement!$B$274:$G$364,5,FALSE))," ")</f>
        <v> </v>
      </c>
      <c r="G288" s="156" t="str">
        <f>IF(B288&gt;0,(VLOOKUP($B288,Engagement!$B$274:$G$364,6,FALSE))," ")</f>
        <v> </v>
      </c>
      <c r="H288" s="152" t="str">
        <f t="shared" si="39"/>
        <v> </v>
      </c>
      <c r="I288" s="197" t="str">
        <f>IF(COUNTIF($F$274:$F288,F288)&lt;2,$F288," ")</f>
        <v> </v>
      </c>
      <c r="J288" s="197">
        <f t="shared" si="36"/>
        <v>100</v>
      </c>
      <c r="K288" s="197" t="str">
        <f>IF(COUNTIF($F$274:$F288,F288)&lt;3,$F288," ")</f>
        <v> </v>
      </c>
      <c r="L288" s="112">
        <f t="shared" si="28"/>
        <v>15</v>
      </c>
      <c r="M288" s="112">
        <f t="shared" si="37"/>
      </c>
      <c r="N288" s="112">
        <f t="shared" si="38"/>
        <v>100</v>
      </c>
    </row>
    <row r="289" spans="1:14" ht="15" customHeight="1">
      <c r="A289" s="22">
        <v>16</v>
      </c>
      <c r="B289" s="227"/>
      <c r="C289" s="157">
        <v>16</v>
      </c>
      <c r="D289" s="155" t="str">
        <f>IF(B289&gt;0,(VLOOKUP($B289,Engagement!$B$274:$G$364,3,FALSE))," ")</f>
        <v> </v>
      </c>
      <c r="E289" s="155" t="str">
        <f>IF(B289&gt;0,(VLOOKUP($B289,Engagement!$B$274:$G$364,4,FALSE))," ")</f>
        <v> </v>
      </c>
      <c r="F289" s="155" t="str">
        <f>IF(B289&gt;0,(VLOOKUP($B289,Engagement!$B$274:$G$364,5,FALSE))," ")</f>
        <v> </v>
      </c>
      <c r="G289" s="156" t="str">
        <f>IF(B289&gt;0,(VLOOKUP($B289,Engagement!$B$274:$G$364,6,FALSE))," ")</f>
        <v> </v>
      </c>
      <c r="H289" s="152" t="str">
        <f t="shared" si="39"/>
        <v> </v>
      </c>
      <c r="I289" s="197" t="str">
        <f>IF(COUNTIF($F$274:$F289,F289)&lt;2,$F289," ")</f>
        <v> </v>
      </c>
      <c r="J289" s="197">
        <f t="shared" si="36"/>
        <v>100</v>
      </c>
      <c r="K289" s="197" t="str">
        <f>IF(COUNTIF($F$274:$F289,F289)&lt;3,$F289," ")</f>
        <v> </v>
      </c>
      <c r="L289" s="112">
        <f t="shared" si="28"/>
        <v>16</v>
      </c>
      <c r="M289" s="112">
        <f t="shared" si="37"/>
      </c>
      <c r="N289" s="112">
        <f t="shared" si="38"/>
        <v>100</v>
      </c>
    </row>
    <row r="290" spans="1:14" ht="15" customHeight="1">
      <c r="A290" s="22">
        <v>17</v>
      </c>
      <c r="B290" s="227"/>
      <c r="C290" s="157">
        <v>17</v>
      </c>
      <c r="D290" s="155" t="str">
        <f>IF(B290&gt;0,(VLOOKUP($B290,Engagement!$B$274:$G$364,3,FALSE))," ")</f>
        <v> </v>
      </c>
      <c r="E290" s="155" t="str">
        <f>IF(B290&gt;0,(VLOOKUP($B290,Engagement!$B$274:$G$364,4,FALSE))," ")</f>
        <v> </v>
      </c>
      <c r="F290" s="155" t="str">
        <f>IF(B290&gt;0,(VLOOKUP($B290,Engagement!$B$274:$G$364,5,FALSE))," ")</f>
        <v> </v>
      </c>
      <c r="G290" s="156" t="str">
        <f>IF(B290&gt;0,(VLOOKUP($B290,Engagement!$B$274:$G$364,6,FALSE))," ")</f>
        <v> </v>
      </c>
      <c r="H290" s="152" t="str">
        <f t="shared" si="39"/>
        <v> </v>
      </c>
      <c r="I290" s="197" t="str">
        <f>IF(COUNTIF($F$274:$F290,F290)&lt;2,$F290," ")</f>
        <v> </v>
      </c>
      <c r="J290" s="197">
        <f t="shared" si="36"/>
        <v>100</v>
      </c>
      <c r="K290" s="197" t="str">
        <f>IF(COUNTIF($F$274:$F290,F290)&lt;3,$F290," ")</f>
        <v> </v>
      </c>
      <c r="L290" s="112">
        <f aca="true" t="shared" si="40" ref="L290:L323">IF(K290=$F290,$C290,"")</f>
        <v>17</v>
      </c>
      <c r="M290" s="112">
        <f t="shared" si="37"/>
      </c>
      <c r="N290" s="112">
        <f t="shared" si="38"/>
        <v>100</v>
      </c>
    </row>
    <row r="291" spans="1:14" ht="15" customHeight="1">
      <c r="A291" s="22">
        <v>18</v>
      </c>
      <c r="B291" s="227"/>
      <c r="C291" s="157">
        <v>18</v>
      </c>
      <c r="D291" s="155" t="str">
        <f>IF(B291&gt;0,(VLOOKUP($B291,Engagement!$B$274:$G$364,3,FALSE))," ")</f>
        <v> </v>
      </c>
      <c r="E291" s="155" t="str">
        <f>IF(B291&gt;0,(VLOOKUP($B291,Engagement!$B$274:$G$364,4,FALSE))," ")</f>
        <v> </v>
      </c>
      <c r="F291" s="155" t="str">
        <f>IF(B291&gt;0,(VLOOKUP($B291,Engagement!$B$274:$G$364,5,FALSE))," ")</f>
        <v> </v>
      </c>
      <c r="G291" s="156" t="str">
        <f>IF(B291&gt;0,(VLOOKUP($B291,Engagement!$B$274:$G$364,6,FALSE))," ")</f>
        <v> </v>
      </c>
      <c r="H291" s="152" t="str">
        <f t="shared" si="39"/>
        <v> </v>
      </c>
      <c r="I291" s="197" t="str">
        <f>IF(COUNTIF($F$274:$F291,F291)&lt;2,$F291," ")</f>
        <v> </v>
      </c>
      <c r="J291" s="197">
        <f t="shared" si="36"/>
        <v>100</v>
      </c>
      <c r="K291" s="197" t="str">
        <f>IF(COUNTIF($F$274:$F291,F291)&lt;3,$F291," ")</f>
        <v> </v>
      </c>
      <c r="L291" s="112">
        <f t="shared" si="40"/>
        <v>18</v>
      </c>
      <c r="M291" s="112">
        <f t="shared" si="37"/>
      </c>
      <c r="N291" s="112">
        <f t="shared" si="38"/>
        <v>100</v>
      </c>
    </row>
    <row r="292" spans="1:14" ht="15" customHeight="1">
      <c r="A292" s="22">
        <v>19</v>
      </c>
      <c r="B292" s="228"/>
      <c r="C292" s="157">
        <v>19</v>
      </c>
      <c r="D292" s="155" t="str">
        <f>IF(B292&gt;0,(VLOOKUP($B292,Engagement!$B$274:$G$364,3,FALSE))," ")</f>
        <v> </v>
      </c>
      <c r="E292" s="155" t="str">
        <f>IF(B292&gt;0,(VLOOKUP($B292,Engagement!$B$274:$G$364,4,FALSE))," ")</f>
        <v> </v>
      </c>
      <c r="F292" s="155" t="str">
        <f>IF(B292&gt;0,(VLOOKUP($B292,Engagement!$B$274:$G$364,5,FALSE))," ")</f>
        <v> </v>
      </c>
      <c r="G292" s="156" t="str">
        <f>IF(B292&gt;0,(VLOOKUP($B292,Engagement!$B$274:$G$364,6,FALSE))," ")</f>
        <v> </v>
      </c>
      <c r="H292" s="152" t="str">
        <f t="shared" si="39"/>
        <v> </v>
      </c>
      <c r="I292" s="197" t="str">
        <f>IF(COUNTIF($F$274:$F292,F292)&lt;2,$F292," ")</f>
        <v> </v>
      </c>
      <c r="J292" s="197">
        <f t="shared" si="36"/>
        <v>100</v>
      </c>
      <c r="K292" s="197" t="str">
        <f>IF(COUNTIF($F$274:$F292,F292)&lt;3,$F292," ")</f>
        <v> </v>
      </c>
      <c r="L292" s="112">
        <f t="shared" si="40"/>
        <v>19</v>
      </c>
      <c r="M292" s="112">
        <f t="shared" si="37"/>
      </c>
      <c r="N292" s="112">
        <f t="shared" si="38"/>
        <v>100</v>
      </c>
    </row>
    <row r="293" spans="1:14" ht="15" customHeight="1">
      <c r="A293" s="22">
        <v>20</v>
      </c>
      <c r="B293" s="153"/>
      <c r="C293" s="157">
        <v>20</v>
      </c>
      <c r="D293" s="155" t="str">
        <f>IF(B293&gt;0,(VLOOKUP($B293,Engagement!$B$274:$G$364,3,FALSE))," ")</f>
        <v> </v>
      </c>
      <c r="E293" s="155" t="str">
        <f>IF(B293&gt;0,(VLOOKUP($B293,Engagement!$B$274:$G$364,4,FALSE))," ")</f>
        <v> </v>
      </c>
      <c r="F293" s="155" t="str">
        <f>IF(B293&gt;0,(VLOOKUP($B293,Engagement!$B$274:$G$364,5,FALSE))," ")</f>
        <v> </v>
      </c>
      <c r="G293" s="156" t="str">
        <f>IF(B293&gt;0,(VLOOKUP($B293,Engagement!$B$274:$G$364,6,FALSE))," ")</f>
        <v> </v>
      </c>
      <c r="H293" s="152" t="str">
        <f t="shared" si="39"/>
        <v> </v>
      </c>
      <c r="I293" s="197" t="str">
        <f>IF(COUNTIF($F$274:$F293,F293)&lt;2,$F293," ")</f>
        <v> </v>
      </c>
      <c r="J293" s="197">
        <f t="shared" si="36"/>
        <v>100</v>
      </c>
      <c r="K293" s="197" t="str">
        <f>IF(COUNTIF($F$274:$F293,F293)&lt;3,$F293," ")</f>
        <v> </v>
      </c>
      <c r="L293" s="112">
        <f t="shared" si="40"/>
        <v>20</v>
      </c>
      <c r="M293" s="112">
        <f t="shared" si="37"/>
      </c>
      <c r="N293" s="112">
        <f t="shared" si="38"/>
        <v>100</v>
      </c>
    </row>
    <row r="294" spans="1:14" ht="15" customHeight="1">
      <c r="A294" s="22">
        <v>21</v>
      </c>
      <c r="B294" s="153"/>
      <c r="C294" s="157">
        <v>21</v>
      </c>
      <c r="D294" s="155" t="str">
        <f>IF(B294&gt;0,(VLOOKUP($B294,Engagement!$B$274:$G$364,3,FALSE))," ")</f>
        <v> </v>
      </c>
      <c r="E294" s="155" t="str">
        <f>IF(B294&gt;0,(VLOOKUP($B294,Engagement!$B$274:$G$364,4,FALSE))," ")</f>
        <v> </v>
      </c>
      <c r="F294" s="155" t="str">
        <f>IF(B294&gt;0,(VLOOKUP($B294,Engagement!$B$274:$G$364,5,FALSE))," ")</f>
        <v> </v>
      </c>
      <c r="G294" s="156" t="str">
        <f>IF(B294&gt;0,(VLOOKUP($B294,Engagement!$B$274:$G$364,6,FALSE))," ")</f>
        <v> </v>
      </c>
      <c r="H294" s="152" t="str">
        <f t="shared" si="39"/>
        <v> </v>
      </c>
      <c r="I294" s="197" t="str">
        <f>IF(COUNTIF($F$274:$F294,F294)&lt;2,$F294," ")</f>
        <v> </v>
      </c>
      <c r="J294" s="197">
        <f t="shared" si="36"/>
        <v>100</v>
      </c>
      <c r="K294" s="197" t="str">
        <f>IF(COUNTIF($F$274:$F294,F294)&lt;3,$F294," ")</f>
        <v> </v>
      </c>
      <c r="L294" s="112">
        <f t="shared" si="40"/>
        <v>21</v>
      </c>
      <c r="M294" s="112">
        <f t="shared" si="37"/>
      </c>
      <c r="N294" s="112">
        <f t="shared" si="38"/>
        <v>100</v>
      </c>
    </row>
    <row r="295" spans="1:14" ht="15" customHeight="1">
      <c r="A295" s="22">
        <v>22</v>
      </c>
      <c r="B295" s="153"/>
      <c r="C295" s="157">
        <v>22</v>
      </c>
      <c r="D295" s="155" t="str">
        <f>IF(B295&gt;0,(VLOOKUP($B295,Engagement!$B$274:$G$364,3,FALSE))," ")</f>
        <v> </v>
      </c>
      <c r="E295" s="155" t="str">
        <f>IF(B295&gt;0,(VLOOKUP($B295,Engagement!$B$274:$G$364,4,FALSE))," ")</f>
        <v> </v>
      </c>
      <c r="F295" s="155" t="str">
        <f>IF(B295&gt;0,(VLOOKUP($B295,Engagement!$B$274:$G$364,5,FALSE))," ")</f>
        <v> </v>
      </c>
      <c r="G295" s="156" t="str">
        <f>IF(B295&gt;0,(VLOOKUP($B295,Engagement!$B$274:$G$364,6,FALSE))," ")</f>
        <v> </v>
      </c>
      <c r="H295" s="152" t="str">
        <f t="shared" si="39"/>
        <v> </v>
      </c>
      <c r="I295" s="197" t="str">
        <f>IF(COUNTIF($F$274:$F295,F295)&lt;2,$F295," ")</f>
        <v> </v>
      </c>
      <c r="J295" s="197">
        <f t="shared" si="36"/>
        <v>100</v>
      </c>
      <c r="K295" s="197" t="str">
        <f>IF(COUNTIF($F$274:$F295,F295)&lt;3,$F295," ")</f>
        <v> </v>
      </c>
      <c r="L295" s="112">
        <f t="shared" si="40"/>
        <v>22</v>
      </c>
      <c r="M295" s="112">
        <f t="shared" si="37"/>
      </c>
      <c r="N295" s="112">
        <f t="shared" si="38"/>
        <v>100</v>
      </c>
    </row>
    <row r="296" spans="1:14" ht="15" customHeight="1">
      <c r="A296" s="22">
        <v>23</v>
      </c>
      <c r="B296" s="153"/>
      <c r="C296" s="157">
        <v>23</v>
      </c>
      <c r="D296" s="155" t="str">
        <f>IF(B296&gt;0,(VLOOKUP($B296,Engagement!$B$274:$G$364,3,FALSE))," ")</f>
        <v> </v>
      </c>
      <c r="E296" s="155" t="str">
        <f>IF(B296&gt;0,(VLOOKUP($B296,Engagement!$B$274:$G$364,4,FALSE))," ")</f>
        <v> </v>
      </c>
      <c r="F296" s="155" t="str">
        <f>IF(B296&gt;0,(VLOOKUP($B296,Engagement!$B$274:$G$364,5,FALSE))," ")</f>
        <v> </v>
      </c>
      <c r="G296" s="156" t="str">
        <f>IF(B296&gt;0,(VLOOKUP($B296,Engagement!$B$274:$G$364,6,FALSE))," ")</f>
        <v> </v>
      </c>
      <c r="H296" s="152" t="str">
        <f t="shared" si="39"/>
        <v> </v>
      </c>
      <c r="I296" s="197" t="str">
        <f>IF(COUNTIF($F$274:$F296,F296)&lt;2,$F296," ")</f>
        <v> </v>
      </c>
      <c r="J296" s="197">
        <f t="shared" si="36"/>
        <v>100</v>
      </c>
      <c r="K296" s="197" t="str">
        <f>IF(COUNTIF($F$274:$F296,F296)&lt;3,$F296," ")</f>
        <v> </v>
      </c>
      <c r="L296" s="112">
        <f t="shared" si="40"/>
        <v>23</v>
      </c>
      <c r="M296" s="112">
        <f t="shared" si="37"/>
      </c>
      <c r="N296" s="112">
        <f t="shared" si="38"/>
        <v>100</v>
      </c>
    </row>
    <row r="297" spans="1:14" ht="15" customHeight="1">
      <c r="A297" s="22">
        <v>24</v>
      </c>
      <c r="B297" s="153"/>
      <c r="C297" s="157">
        <v>24</v>
      </c>
      <c r="D297" s="155" t="str">
        <f>IF(B297&gt;0,(VLOOKUP($B297,Engagement!$B$274:$G$364,3,FALSE))," ")</f>
        <v> </v>
      </c>
      <c r="E297" s="155" t="str">
        <f>IF(B297&gt;0,(VLOOKUP($B297,Engagement!$B$274:$G$364,4,FALSE))," ")</f>
        <v> </v>
      </c>
      <c r="F297" s="155" t="str">
        <f>IF(B297&gt;0,(VLOOKUP($B297,Engagement!$B$274:$G$364,5,FALSE))," ")</f>
        <v> </v>
      </c>
      <c r="G297" s="156" t="str">
        <f>IF(B297&gt;0,(VLOOKUP($B297,Engagement!$B$274:$G$364,6,FALSE))," ")</f>
        <v> </v>
      </c>
      <c r="H297" s="152" t="str">
        <f t="shared" si="39"/>
        <v> </v>
      </c>
      <c r="I297" s="197" t="str">
        <f>IF(COUNTIF($F$274:$F297,F297)&lt;2,$F297," ")</f>
        <v> </v>
      </c>
      <c r="J297" s="197">
        <f t="shared" si="36"/>
        <v>100</v>
      </c>
      <c r="K297" s="197" t="str">
        <f>IF(COUNTIF($F$274:$F297,F297)&lt;3,$F297," ")</f>
        <v> </v>
      </c>
      <c r="L297" s="112">
        <f t="shared" si="40"/>
        <v>24</v>
      </c>
      <c r="M297" s="112">
        <f t="shared" si="37"/>
      </c>
      <c r="N297" s="112">
        <f t="shared" si="38"/>
        <v>100</v>
      </c>
    </row>
    <row r="298" spans="1:14" ht="15" customHeight="1">
      <c r="A298" s="22">
        <v>25</v>
      </c>
      <c r="B298" s="153"/>
      <c r="C298" s="157">
        <v>25</v>
      </c>
      <c r="D298" s="155" t="str">
        <f>IF(B298&gt;0,(VLOOKUP($B298,Engagement!$B$274:$G$364,3,FALSE))," ")</f>
        <v> </v>
      </c>
      <c r="E298" s="155" t="str">
        <f>IF(B298&gt;0,(VLOOKUP($B298,Engagement!$B$274:$G$364,4,FALSE))," ")</f>
        <v> </v>
      </c>
      <c r="F298" s="155" t="str">
        <f>IF(B298&gt;0,(VLOOKUP($B298,Engagement!$B$274:$G$364,5,FALSE))," ")</f>
        <v> </v>
      </c>
      <c r="G298" s="156" t="str">
        <f>IF(B298&gt;0,(VLOOKUP($B298,Engagement!$B$274:$G$364,6,FALSE))," ")</f>
        <v> </v>
      </c>
      <c r="H298" s="152" t="str">
        <f t="shared" si="39"/>
        <v> </v>
      </c>
      <c r="I298" s="197" t="str">
        <f>IF(COUNTIF($F$274:$F298,F298)&lt;2,$F298," ")</f>
        <v> </v>
      </c>
      <c r="J298" s="197">
        <f t="shared" si="36"/>
        <v>100</v>
      </c>
      <c r="K298" s="197" t="str">
        <f>IF(COUNTIF($F$274:$F298,F298)&lt;3,$F298," ")</f>
        <v> </v>
      </c>
      <c r="L298" s="112">
        <f t="shared" si="40"/>
        <v>25</v>
      </c>
      <c r="M298" s="112">
        <f t="shared" si="37"/>
      </c>
      <c r="N298" s="112">
        <f t="shared" si="38"/>
        <v>100</v>
      </c>
    </row>
    <row r="299" spans="1:14" ht="15" customHeight="1">
      <c r="A299" s="22">
        <v>26</v>
      </c>
      <c r="B299" s="153"/>
      <c r="C299" s="157">
        <v>26</v>
      </c>
      <c r="D299" s="155" t="str">
        <f>IF(B299&gt;0,(VLOOKUP($B299,Engagement!$B$274:$G$364,3,FALSE))," ")</f>
        <v> </v>
      </c>
      <c r="E299" s="155" t="str">
        <f>IF(B299&gt;0,(VLOOKUP($B299,Engagement!$B$274:$G$364,4,FALSE))," ")</f>
        <v> </v>
      </c>
      <c r="F299" s="155" t="str">
        <f>IF(B299&gt;0,(VLOOKUP($B299,Engagement!$B$274:$G$364,5,FALSE))," ")</f>
        <v> </v>
      </c>
      <c r="G299" s="156" t="str">
        <f>IF(B299&gt;0,(VLOOKUP($B299,Engagement!$B$274:$G$364,6,FALSE))," ")</f>
        <v> </v>
      </c>
      <c r="H299" s="152" t="str">
        <f t="shared" si="39"/>
        <v> </v>
      </c>
      <c r="I299" s="197" t="str">
        <f>IF(COUNTIF($F$274:$F299,F299)&lt;2,$F299," ")</f>
        <v> </v>
      </c>
      <c r="J299" s="197">
        <f t="shared" si="36"/>
        <v>100</v>
      </c>
      <c r="K299" s="197" t="str">
        <f>IF(COUNTIF($F$274:$F299,F299)&lt;3,$F299," ")</f>
        <v> </v>
      </c>
      <c r="L299" s="112">
        <f t="shared" si="40"/>
        <v>26</v>
      </c>
      <c r="M299" s="112">
        <f t="shared" si="37"/>
      </c>
      <c r="N299" s="112">
        <f t="shared" si="38"/>
        <v>100</v>
      </c>
    </row>
    <row r="300" spans="1:14" ht="15" customHeight="1">
      <c r="A300" s="22">
        <v>27</v>
      </c>
      <c r="B300" s="153"/>
      <c r="C300" s="157">
        <v>27</v>
      </c>
      <c r="D300" s="155" t="str">
        <f>IF(B300&gt;0,(VLOOKUP($B300,Engagement!$B$274:$G$364,3,FALSE))," ")</f>
        <v> </v>
      </c>
      <c r="E300" s="155" t="str">
        <f>IF(B300&gt;0,(VLOOKUP($B300,Engagement!$B$274:$G$364,4,FALSE))," ")</f>
        <v> </v>
      </c>
      <c r="F300" s="155" t="str">
        <f>IF(B300&gt;0,(VLOOKUP($B300,Engagement!$B$274:$G$364,5,FALSE))," ")</f>
        <v> </v>
      </c>
      <c r="G300" s="156" t="str">
        <f>IF(B300&gt;0,(VLOOKUP($B300,Engagement!$B$274:$G$364,6,FALSE))," ")</f>
        <v> </v>
      </c>
      <c r="H300" s="152" t="str">
        <f t="shared" si="39"/>
        <v> </v>
      </c>
      <c r="I300" s="197" t="str">
        <f>IF(COUNTIF($F$274:$F300,F300)&lt;2,$F300," ")</f>
        <v> </v>
      </c>
      <c r="J300" s="197">
        <f t="shared" si="36"/>
        <v>100</v>
      </c>
      <c r="K300" s="197" t="str">
        <f>IF(COUNTIF($F$274:$F300,F300)&lt;3,$F300," ")</f>
        <v> </v>
      </c>
      <c r="L300" s="112">
        <f t="shared" si="40"/>
        <v>27</v>
      </c>
      <c r="M300" s="112">
        <f t="shared" si="37"/>
      </c>
      <c r="N300" s="112">
        <f t="shared" si="38"/>
        <v>100</v>
      </c>
    </row>
    <row r="301" spans="1:14" ht="15" customHeight="1">
      <c r="A301" s="22">
        <v>28</v>
      </c>
      <c r="B301" s="153"/>
      <c r="C301" s="157">
        <v>28</v>
      </c>
      <c r="D301" s="155" t="str">
        <f>IF(B301&gt;0,(VLOOKUP($B301,Engagement!$B$274:$G$364,3,FALSE))," ")</f>
        <v> </v>
      </c>
      <c r="E301" s="155" t="str">
        <f>IF(B301&gt;0,(VLOOKUP($B301,Engagement!$B$274:$G$364,4,FALSE))," ")</f>
        <v> </v>
      </c>
      <c r="F301" s="155" t="str">
        <f>IF(B301&gt;0,(VLOOKUP($B301,Engagement!$B$274:$G$364,5,FALSE))," ")</f>
        <v> </v>
      </c>
      <c r="G301" s="156" t="str">
        <f>IF(B301&gt;0,(VLOOKUP($B301,Engagement!$B$274:$G$364,6,FALSE))," ")</f>
        <v> </v>
      </c>
      <c r="H301" s="152" t="str">
        <f t="shared" si="39"/>
        <v> </v>
      </c>
      <c r="I301" s="197" t="str">
        <f>IF(COUNTIF($F$274:$F301,F301)&lt;2,$F301," ")</f>
        <v> </v>
      </c>
      <c r="J301" s="197">
        <f t="shared" si="36"/>
        <v>100</v>
      </c>
      <c r="K301" s="197" t="str">
        <f>IF(COUNTIF($F$274:$F301,F301)&lt;3,$F301," ")</f>
        <v> </v>
      </c>
      <c r="L301" s="112">
        <f t="shared" si="40"/>
        <v>28</v>
      </c>
      <c r="M301" s="112">
        <f t="shared" si="37"/>
      </c>
      <c r="N301" s="112">
        <f t="shared" si="38"/>
        <v>100</v>
      </c>
    </row>
    <row r="302" spans="1:14" ht="15" customHeight="1">
      <c r="A302" s="22">
        <v>29</v>
      </c>
      <c r="B302" s="153"/>
      <c r="C302" s="157">
        <v>29</v>
      </c>
      <c r="D302" s="155" t="str">
        <f>IF(B302&gt;0,(VLOOKUP($B302,Engagement!$B$274:$G$364,3,FALSE))," ")</f>
        <v> </v>
      </c>
      <c r="E302" s="155" t="str">
        <f>IF(B302&gt;0,(VLOOKUP($B302,Engagement!$B$274:$G$364,4,FALSE))," ")</f>
        <v> </v>
      </c>
      <c r="F302" s="155" t="str">
        <f>IF(B302&gt;0,(VLOOKUP($B302,Engagement!$B$274:$G$364,5,FALSE))," ")</f>
        <v> </v>
      </c>
      <c r="G302" s="156" t="str">
        <f>IF(B302&gt;0,(VLOOKUP($B302,Engagement!$B$274:$G$364,6,FALSE))," ")</f>
        <v> </v>
      </c>
      <c r="H302" s="152" t="str">
        <f t="shared" si="39"/>
        <v> </v>
      </c>
      <c r="I302" s="197" t="str">
        <f>IF(COUNTIF($F$274:$F302,F302)&lt;2,$F302," ")</f>
        <v> </v>
      </c>
      <c r="J302" s="197">
        <f t="shared" si="36"/>
        <v>100</v>
      </c>
      <c r="K302" s="197" t="str">
        <f>IF(COUNTIF($F$274:$F302,F302)&lt;3,$F302," ")</f>
        <v> </v>
      </c>
      <c r="L302" s="112">
        <f t="shared" si="40"/>
        <v>29</v>
      </c>
      <c r="M302" s="112">
        <f t="shared" si="37"/>
      </c>
      <c r="N302" s="112">
        <f t="shared" si="38"/>
        <v>100</v>
      </c>
    </row>
    <row r="303" spans="1:14" ht="15" customHeight="1">
      <c r="A303" s="22">
        <v>30</v>
      </c>
      <c r="B303" s="153"/>
      <c r="C303" s="157">
        <v>30</v>
      </c>
      <c r="D303" s="155" t="str">
        <f>IF(B303&gt;0,(VLOOKUP($B303,Engagement!$B$274:$G$364,3,FALSE))," ")</f>
        <v> </v>
      </c>
      <c r="E303" s="155" t="str">
        <f>IF(B303&gt;0,(VLOOKUP($B303,Engagement!$B$274:$G$364,4,FALSE))," ")</f>
        <v> </v>
      </c>
      <c r="F303" s="155" t="str">
        <f>IF(B303&gt;0,(VLOOKUP($B303,Engagement!$B$274:$G$364,5,FALSE))," ")</f>
        <v> </v>
      </c>
      <c r="G303" s="156" t="str">
        <f>IF(B303&gt;0,(VLOOKUP($B303,Engagement!$B$274:$G$364,6,FALSE))," ")</f>
        <v> </v>
      </c>
      <c r="H303" s="152" t="str">
        <f t="shared" si="39"/>
        <v> </v>
      </c>
      <c r="I303" s="197" t="str">
        <f>IF(COUNTIF($F$274:$F303,F303)&lt;2,$F303," ")</f>
        <v> </v>
      </c>
      <c r="J303" s="197">
        <f t="shared" si="36"/>
        <v>100</v>
      </c>
      <c r="K303" s="197" t="str">
        <f>IF(COUNTIF($F$274:$F303,F303)&lt;3,$F303," ")</f>
        <v> </v>
      </c>
      <c r="L303" s="112">
        <f t="shared" si="40"/>
        <v>30</v>
      </c>
      <c r="M303" s="112">
        <f t="shared" si="37"/>
      </c>
      <c r="N303" s="112">
        <f t="shared" si="38"/>
        <v>100</v>
      </c>
    </row>
    <row r="304" spans="1:14" ht="15" customHeight="1">
      <c r="A304" s="22">
        <v>31</v>
      </c>
      <c r="B304" s="153"/>
      <c r="C304" s="157">
        <v>31</v>
      </c>
      <c r="D304" s="155" t="str">
        <f>IF(B304&gt;0,(VLOOKUP($B304,Engagement!$B$274:$G$364,3,FALSE))," ")</f>
        <v> </v>
      </c>
      <c r="E304" s="155" t="str">
        <f>IF(B304&gt;0,(VLOOKUP($B304,Engagement!$B$274:$G$364,4,FALSE))," ")</f>
        <v> </v>
      </c>
      <c r="F304" s="155" t="str">
        <f>IF(B304&gt;0,(VLOOKUP($B304,Engagement!$B$274:$G$364,5,FALSE))," ")</f>
        <v> </v>
      </c>
      <c r="G304" s="156" t="str">
        <f>IF(B304&gt;0,(VLOOKUP($B304,Engagement!$B$274:$G$364,6,FALSE))," ")</f>
        <v> </v>
      </c>
      <c r="H304" s="152" t="str">
        <f t="shared" si="39"/>
        <v> </v>
      </c>
      <c r="I304" s="197" t="str">
        <f>IF(COUNTIF($F$274:$F304,F304)&lt;2,$F304," ")</f>
        <v> </v>
      </c>
      <c r="J304" s="197">
        <f t="shared" si="36"/>
        <v>100</v>
      </c>
      <c r="K304" s="197" t="str">
        <f>IF(COUNTIF($F$274:$F304,F304)&lt;3,$F304," ")</f>
        <v> </v>
      </c>
      <c r="L304" s="112">
        <f t="shared" si="40"/>
        <v>31</v>
      </c>
      <c r="M304" s="112">
        <f t="shared" si="37"/>
      </c>
      <c r="N304" s="112">
        <f t="shared" si="38"/>
        <v>100</v>
      </c>
    </row>
    <row r="305" spans="1:14" ht="15" customHeight="1">
      <c r="A305" s="22">
        <v>32</v>
      </c>
      <c r="B305" s="153"/>
      <c r="C305" s="157">
        <v>32</v>
      </c>
      <c r="D305" s="155" t="str">
        <f>IF(B305&gt;0,(VLOOKUP($B305,Engagement!$B$274:$G$364,3,FALSE))," ")</f>
        <v> </v>
      </c>
      <c r="E305" s="155" t="str">
        <f>IF(B305&gt;0,(VLOOKUP($B305,Engagement!$B$274:$G$364,4,FALSE))," ")</f>
        <v> </v>
      </c>
      <c r="F305" s="155" t="str">
        <f>IF(B305&gt;0,(VLOOKUP($B305,Engagement!$B$274:$G$364,5,FALSE))," ")</f>
        <v> </v>
      </c>
      <c r="G305" s="156" t="str">
        <f>IF(B305&gt;0,(VLOOKUP($B305,Engagement!$B$274:$G$364,6,FALSE))," ")</f>
        <v> </v>
      </c>
      <c r="H305" s="152" t="str">
        <f t="shared" si="39"/>
        <v> </v>
      </c>
      <c r="I305" s="197" t="str">
        <f>IF(COUNTIF($F$274:$F305,F305)&lt;2,$F305," ")</f>
        <v> </v>
      </c>
      <c r="J305" s="197">
        <f t="shared" si="36"/>
        <v>100</v>
      </c>
      <c r="K305" s="197" t="str">
        <f>IF(COUNTIF($F$274:$F305,F305)&lt;3,$F305," ")</f>
        <v> </v>
      </c>
      <c r="L305" s="112">
        <f t="shared" si="40"/>
        <v>32</v>
      </c>
      <c r="M305" s="112">
        <f t="shared" si="37"/>
      </c>
      <c r="N305" s="112">
        <f t="shared" si="38"/>
        <v>100</v>
      </c>
    </row>
    <row r="306" spans="1:14" ht="15" customHeight="1">
      <c r="A306" s="22">
        <v>33</v>
      </c>
      <c r="B306" s="153"/>
      <c r="C306" s="157">
        <v>33</v>
      </c>
      <c r="D306" s="155" t="str">
        <f>IF(B306&gt;0,(VLOOKUP($B306,Engagement!$B$274:$G$364,3,FALSE))," ")</f>
        <v> </v>
      </c>
      <c r="E306" s="155" t="str">
        <f>IF(B306&gt;0,(VLOOKUP($B306,Engagement!$B$274:$G$364,4,FALSE))," ")</f>
        <v> </v>
      </c>
      <c r="F306" s="155" t="str">
        <f>IF(B306&gt;0,(VLOOKUP($B306,Engagement!$B$274:$G$364,5,FALSE))," ")</f>
        <v> </v>
      </c>
      <c r="G306" s="156" t="str">
        <f>IF(B306&gt;0,(VLOOKUP($B306,Engagement!$B$274:$G$364,6,FALSE))," ")</f>
        <v> </v>
      </c>
      <c r="H306" s="152" t="str">
        <f t="shared" si="39"/>
        <v> </v>
      </c>
      <c r="I306" s="197" t="str">
        <f>IF(COUNTIF($F$274:$F306,F306)&lt;2,$F306," ")</f>
        <v> </v>
      </c>
      <c r="J306" s="197">
        <f t="shared" si="36"/>
        <v>100</v>
      </c>
      <c r="K306" s="197" t="str">
        <f>IF(COUNTIF($F$274:$F306,F306)&lt;3,$F306," ")</f>
        <v> </v>
      </c>
      <c r="L306" s="112">
        <f t="shared" si="40"/>
        <v>33</v>
      </c>
      <c r="M306" s="112">
        <f t="shared" si="37"/>
      </c>
      <c r="N306" s="112">
        <f t="shared" si="38"/>
        <v>100</v>
      </c>
    </row>
    <row r="307" spans="1:14" ht="15" customHeight="1">
      <c r="A307" s="22">
        <v>34</v>
      </c>
      <c r="B307" s="153"/>
      <c r="C307" s="157">
        <v>34</v>
      </c>
      <c r="D307" s="155" t="str">
        <f>IF(B307&gt;0,(VLOOKUP($B307,Engagement!$B$274:$G$364,3,FALSE))," ")</f>
        <v> </v>
      </c>
      <c r="E307" s="155" t="str">
        <f>IF(B307&gt;0,(VLOOKUP($B307,Engagement!$B$274:$G$364,4,FALSE))," ")</f>
        <v> </v>
      </c>
      <c r="F307" s="155" t="str">
        <f>IF(B307&gt;0,(VLOOKUP($B307,Engagement!$B$274:$G$364,5,FALSE))," ")</f>
        <v> </v>
      </c>
      <c r="G307" s="156" t="str">
        <f>IF(B307&gt;0,(VLOOKUP($B307,Engagement!$B$274:$G$364,6,FALSE))," ")</f>
        <v> </v>
      </c>
      <c r="H307" s="152" t="str">
        <f t="shared" si="39"/>
        <v> </v>
      </c>
      <c r="I307" s="197" t="str">
        <f>IF(COUNTIF($F$274:$F307,F307)&lt;2,$F307," ")</f>
        <v> </v>
      </c>
      <c r="J307" s="197">
        <f t="shared" si="36"/>
        <v>100</v>
      </c>
      <c r="K307" s="197" t="str">
        <f>IF(COUNTIF($F$274:$F307,F307)&lt;3,$F307," ")</f>
        <v> </v>
      </c>
      <c r="L307" s="112">
        <f t="shared" si="40"/>
        <v>34</v>
      </c>
      <c r="M307" s="112">
        <f t="shared" si="37"/>
      </c>
      <c r="N307" s="112">
        <f t="shared" si="38"/>
        <v>100</v>
      </c>
    </row>
    <row r="308" spans="1:14" ht="15" customHeight="1">
      <c r="A308" s="22">
        <v>35</v>
      </c>
      <c r="B308" s="153"/>
      <c r="C308" s="157">
        <v>35</v>
      </c>
      <c r="D308" s="155" t="str">
        <f>IF(B308&gt;0,(VLOOKUP($B308,Engagement!$B$274:$G$364,3,FALSE))," ")</f>
        <v> </v>
      </c>
      <c r="E308" s="155" t="str">
        <f>IF(B308&gt;0,(VLOOKUP($B308,Engagement!$B$274:$G$364,4,FALSE))," ")</f>
        <v> </v>
      </c>
      <c r="F308" s="155" t="str">
        <f>IF(B308&gt;0,(VLOOKUP($B308,Engagement!$B$274:$G$364,5,FALSE))," ")</f>
        <v> </v>
      </c>
      <c r="G308" s="156" t="str">
        <f>IF(B308&gt;0,(VLOOKUP($B308,Engagement!$B$274:$G$364,6,FALSE))," ")</f>
        <v> </v>
      </c>
      <c r="H308" s="152" t="str">
        <f t="shared" si="39"/>
        <v> </v>
      </c>
      <c r="I308" s="197" t="str">
        <f>IF(COUNTIF($F$274:$F308,F308)&lt;2,$F308," ")</f>
        <v> </v>
      </c>
      <c r="J308" s="197">
        <f t="shared" si="36"/>
        <v>100</v>
      </c>
      <c r="K308" s="197" t="str">
        <f>IF(COUNTIF($F$274:$F308,F308)&lt;3,$F308," ")</f>
        <v> </v>
      </c>
      <c r="L308" s="112">
        <f t="shared" si="40"/>
        <v>35</v>
      </c>
      <c r="M308" s="112">
        <f t="shared" si="37"/>
      </c>
      <c r="N308" s="112">
        <f t="shared" si="38"/>
        <v>100</v>
      </c>
    </row>
    <row r="309" spans="1:14" ht="15" customHeight="1">
      <c r="A309" s="22">
        <v>36</v>
      </c>
      <c r="B309" s="153"/>
      <c r="C309" s="157">
        <v>36</v>
      </c>
      <c r="D309" s="155" t="str">
        <f>IF(B309&gt;0,(VLOOKUP($B309,Engagement!$B$274:$G$364,3,FALSE))," ")</f>
        <v> </v>
      </c>
      <c r="E309" s="155" t="str">
        <f>IF(B309&gt;0,(VLOOKUP($B309,Engagement!$B$274:$G$364,4,FALSE))," ")</f>
        <v> </v>
      </c>
      <c r="F309" s="155" t="str">
        <f>IF(B309&gt;0,(VLOOKUP($B309,Engagement!$B$274:$G$364,5,FALSE))," ")</f>
        <v> </v>
      </c>
      <c r="G309" s="156" t="str">
        <f>IF(B309&gt;0,(VLOOKUP($B309,Engagement!$B$274:$G$364,6,FALSE))," ")</f>
        <v> </v>
      </c>
      <c r="H309" s="152" t="str">
        <f t="shared" si="39"/>
        <v> </v>
      </c>
      <c r="I309" s="197" t="str">
        <f>IF(COUNTIF($F$274:$F309,F309)&lt;2,$F309," ")</f>
        <v> </v>
      </c>
      <c r="J309" s="197">
        <f t="shared" si="36"/>
        <v>100</v>
      </c>
      <c r="K309" s="197" t="str">
        <f>IF(COUNTIF($F$274:$F309,F309)&lt;3,$F309," ")</f>
        <v> </v>
      </c>
      <c r="L309" s="112">
        <f t="shared" si="40"/>
        <v>36</v>
      </c>
      <c r="M309" s="112">
        <f t="shared" si="37"/>
      </c>
      <c r="N309" s="112">
        <f t="shared" si="38"/>
        <v>100</v>
      </c>
    </row>
    <row r="310" spans="1:14" ht="15" customHeight="1">
      <c r="A310" s="22">
        <v>37</v>
      </c>
      <c r="B310" s="153"/>
      <c r="C310" s="157">
        <v>37</v>
      </c>
      <c r="D310" s="155" t="str">
        <f>IF(B310&gt;0,(VLOOKUP($B310,Engagement!$B$274:$G$364,3,FALSE))," ")</f>
        <v> </v>
      </c>
      <c r="E310" s="155" t="str">
        <f>IF(B310&gt;0,(VLOOKUP($B310,Engagement!$B$274:$G$364,4,FALSE))," ")</f>
        <v> </v>
      </c>
      <c r="F310" s="155" t="str">
        <f>IF(B310&gt;0,(VLOOKUP($B310,Engagement!$B$274:$G$364,5,FALSE))," ")</f>
        <v> </v>
      </c>
      <c r="G310" s="156" t="str">
        <f>IF(B310&gt;0,(VLOOKUP($B310,Engagement!$B$274:$G$364,6,FALSE))," ")</f>
        <v> </v>
      </c>
      <c r="H310" s="152" t="str">
        <f t="shared" si="39"/>
        <v> </v>
      </c>
      <c r="I310" s="197" t="str">
        <f>IF(COUNTIF($F$274:$F310,F310)&lt;2,$F310," ")</f>
        <v> </v>
      </c>
      <c r="J310" s="197">
        <f t="shared" si="36"/>
        <v>100</v>
      </c>
      <c r="K310" s="197" t="str">
        <f>IF(COUNTIF($F$274:$F310,F310)&lt;3,$F310," ")</f>
        <v> </v>
      </c>
      <c r="L310" s="112">
        <f t="shared" si="40"/>
        <v>37</v>
      </c>
      <c r="M310" s="112">
        <f t="shared" si="37"/>
      </c>
      <c r="N310" s="112">
        <f t="shared" si="38"/>
        <v>100</v>
      </c>
    </row>
    <row r="311" spans="1:14" ht="15" customHeight="1">
      <c r="A311" s="22">
        <v>38</v>
      </c>
      <c r="B311" s="153"/>
      <c r="C311" s="157">
        <v>38</v>
      </c>
      <c r="D311" s="155" t="str">
        <f>IF(B311&gt;0,(VLOOKUP($B311,Engagement!$B$274:$G$364,3,FALSE))," ")</f>
        <v> </v>
      </c>
      <c r="E311" s="155" t="str">
        <f>IF(B311&gt;0,(VLOOKUP($B311,Engagement!$B$274:$G$364,4,FALSE))," ")</f>
        <v> </v>
      </c>
      <c r="F311" s="155" t="str">
        <f>IF(B311&gt;0,(VLOOKUP($B311,Engagement!$B$274:$G$364,5,FALSE))," ")</f>
        <v> </v>
      </c>
      <c r="G311" s="156" t="str">
        <f>IF(B311&gt;0,(VLOOKUP($B311,Engagement!$B$274:$G$364,6,FALSE))," ")</f>
        <v> </v>
      </c>
      <c r="H311" s="152" t="str">
        <f t="shared" si="39"/>
        <v> </v>
      </c>
      <c r="I311" s="197" t="str">
        <f>IF(COUNTIF($F$274:$F311,F311)&lt;2,$F311," ")</f>
        <v> </v>
      </c>
      <c r="J311" s="197">
        <f t="shared" si="36"/>
        <v>100</v>
      </c>
      <c r="K311" s="197" t="str">
        <f>IF(COUNTIF($F$274:$F311,F311)&lt;3,$F311," ")</f>
        <v> </v>
      </c>
      <c r="L311" s="112">
        <f t="shared" si="40"/>
        <v>38</v>
      </c>
      <c r="M311" s="112">
        <f t="shared" si="37"/>
      </c>
      <c r="N311" s="112">
        <f t="shared" si="38"/>
        <v>100</v>
      </c>
    </row>
    <row r="312" spans="1:14" ht="15" customHeight="1">
      <c r="A312" s="22">
        <v>39</v>
      </c>
      <c r="B312" s="153"/>
      <c r="C312" s="157">
        <v>39</v>
      </c>
      <c r="D312" s="155" t="str">
        <f>IF(B312&gt;0,(VLOOKUP($B312,Engagement!$B$274:$G$364,3,FALSE))," ")</f>
        <v> </v>
      </c>
      <c r="E312" s="155" t="str">
        <f>IF(B312&gt;0,(VLOOKUP($B312,Engagement!$B$274:$G$364,4,FALSE))," ")</f>
        <v> </v>
      </c>
      <c r="F312" s="155" t="str">
        <f>IF(B312&gt;0,(VLOOKUP($B312,Engagement!$B$274:$G$364,5,FALSE))," ")</f>
        <v> </v>
      </c>
      <c r="G312" s="156" t="str">
        <f>IF(B312&gt;0,(VLOOKUP($B312,Engagement!$B$274:$G$364,6,FALSE))," ")</f>
        <v> </v>
      </c>
      <c r="H312" s="152" t="str">
        <f t="shared" si="39"/>
        <v> </v>
      </c>
      <c r="I312" s="197" t="str">
        <f>IF(COUNTIF($F$274:$F312,F312)&lt;2,$F312," ")</f>
        <v> </v>
      </c>
      <c r="J312" s="197">
        <f t="shared" si="36"/>
        <v>100</v>
      </c>
      <c r="K312" s="197" t="str">
        <f>IF(COUNTIF($F$274:$F312,F312)&lt;3,$F312," ")</f>
        <v> </v>
      </c>
      <c r="L312" s="112">
        <f t="shared" si="40"/>
        <v>39</v>
      </c>
      <c r="M312" s="112">
        <f t="shared" si="37"/>
      </c>
      <c r="N312" s="112">
        <f t="shared" si="38"/>
        <v>100</v>
      </c>
    </row>
    <row r="313" spans="1:14" ht="15" customHeight="1">
      <c r="A313" s="22">
        <v>40</v>
      </c>
      <c r="B313" s="158"/>
      <c r="C313" s="157">
        <v>40</v>
      </c>
      <c r="D313" s="155" t="str">
        <f>IF(B313&gt;0,(VLOOKUP($B313,Engagement!$B$274:$G$364,3,FALSE))," ")</f>
        <v> </v>
      </c>
      <c r="E313" s="155" t="str">
        <f>IF(B313&gt;0,(VLOOKUP($B313,Engagement!$B$274:$G$364,4,FALSE))," ")</f>
        <v> </v>
      </c>
      <c r="F313" s="155" t="str">
        <f>IF(B313&gt;0,(VLOOKUP($B313,Engagement!$B$274:$G$364,5,FALSE))," ")</f>
        <v> </v>
      </c>
      <c r="G313" s="156" t="str">
        <f>IF(B313&gt;0,(VLOOKUP($B313,Engagement!$B$274:$G$364,6,FALSE))," ")</f>
        <v> </v>
      </c>
      <c r="H313" s="152" t="str">
        <f t="shared" si="39"/>
        <v> </v>
      </c>
      <c r="I313" s="197" t="str">
        <f>IF(COUNTIF($F$274:$F313,F313)&lt;2,$F313," ")</f>
        <v> </v>
      </c>
      <c r="J313" s="197">
        <f t="shared" si="36"/>
        <v>100</v>
      </c>
      <c r="K313" s="197" t="str">
        <f>IF(COUNTIF($F$274:$F313,F313)&lt;3,$F313," ")</f>
        <v> </v>
      </c>
      <c r="L313" s="112">
        <f t="shared" si="40"/>
        <v>40</v>
      </c>
      <c r="M313" s="112">
        <f t="shared" si="37"/>
      </c>
      <c r="N313" s="112">
        <f t="shared" si="38"/>
        <v>100</v>
      </c>
    </row>
    <row r="314" spans="1:14" ht="15" customHeight="1">
      <c r="A314" s="22">
        <v>41</v>
      </c>
      <c r="B314" s="153"/>
      <c r="C314" s="157">
        <v>41</v>
      </c>
      <c r="D314" s="155" t="str">
        <f>IF(B314&gt;0,(VLOOKUP($B314,Engagement!$B$274:$G$364,3,FALSE))," ")</f>
        <v> </v>
      </c>
      <c r="E314" s="155" t="str">
        <f>IF(B314&gt;0,(VLOOKUP($B314,Engagement!$B$274:$G$364,4,FALSE))," ")</f>
        <v> </v>
      </c>
      <c r="F314" s="155" t="str">
        <f>IF(B314&gt;0,(VLOOKUP($B314,Engagement!$B$274:$G$364,5,FALSE))," ")</f>
        <v> </v>
      </c>
      <c r="G314" s="156" t="str">
        <f>IF(B314&gt;0,(VLOOKUP($B314,Engagement!$B$274:$G$364,6,FALSE))," ")</f>
        <v> </v>
      </c>
      <c r="H314" s="152" t="str">
        <f t="shared" si="39"/>
        <v> </v>
      </c>
      <c r="I314" s="197" t="str">
        <f>IF(COUNTIF($F$274:$F314,F314)&lt;2,$F314," ")</f>
        <v> </v>
      </c>
      <c r="J314" s="197">
        <f aca="true" t="shared" si="41" ref="J314:J323">IF($D$268&lt;5,100,(IF(I314=F314,C314,"")))</f>
        <v>100</v>
      </c>
      <c r="K314" s="197" t="str">
        <f>IF(COUNTIF($F$274:$F314,F314)&lt;3,$F314," ")</f>
        <v> </v>
      </c>
      <c r="L314" s="112">
        <f t="shared" si="40"/>
        <v>41</v>
      </c>
      <c r="M314" s="112">
        <f aca="true" t="shared" si="42" ref="M314:M323">IF(K314=I314,"",K314)</f>
      </c>
      <c r="N314" s="112">
        <f t="shared" si="38"/>
        <v>100</v>
      </c>
    </row>
    <row r="315" spans="1:14" ht="15" customHeight="1">
      <c r="A315" s="22">
        <v>42</v>
      </c>
      <c r="B315" s="158"/>
      <c r="C315" s="157">
        <v>42</v>
      </c>
      <c r="D315" s="155" t="str">
        <f>IF(B315&gt;0,(VLOOKUP($B315,Engagement!$B$274:$G$364,3,FALSE))," ")</f>
        <v> </v>
      </c>
      <c r="E315" s="155" t="str">
        <f>IF(B315&gt;0,(VLOOKUP($B315,Engagement!$B$274:$G$364,4,FALSE))," ")</f>
        <v> </v>
      </c>
      <c r="F315" s="155" t="str">
        <f>IF(B315&gt;0,(VLOOKUP($B315,Engagement!$B$274:$G$364,5,FALSE))," ")</f>
        <v> </v>
      </c>
      <c r="G315" s="156" t="str">
        <f>IF(B315&gt;0,(VLOOKUP($B315,Engagement!$B$274:$G$364,6,FALSE))," ")</f>
        <v> </v>
      </c>
      <c r="H315" s="152" t="str">
        <f t="shared" si="39"/>
        <v> </v>
      </c>
      <c r="I315" s="197" t="str">
        <f>IF(COUNTIF($F$274:$F315,F315)&lt;2,$F315," ")</f>
        <v> </v>
      </c>
      <c r="J315" s="197">
        <f t="shared" si="41"/>
        <v>100</v>
      </c>
      <c r="K315" s="197" t="str">
        <f>IF(COUNTIF($F$274:$F315,F315)&lt;3,$F315," ")</f>
        <v> </v>
      </c>
      <c r="L315" s="112">
        <f t="shared" si="40"/>
        <v>42</v>
      </c>
      <c r="M315" s="112">
        <f t="shared" si="42"/>
      </c>
      <c r="N315" s="112">
        <f t="shared" si="38"/>
        <v>100</v>
      </c>
    </row>
    <row r="316" spans="1:14" ht="15" customHeight="1">
      <c r="A316" s="22">
        <v>43</v>
      </c>
      <c r="B316" s="153"/>
      <c r="C316" s="157">
        <v>43</v>
      </c>
      <c r="D316" s="155" t="str">
        <f>IF(B316&gt;0,(VLOOKUP($B316,Engagement!$B$274:$G$364,3,FALSE))," ")</f>
        <v> </v>
      </c>
      <c r="E316" s="155" t="str">
        <f>IF(B316&gt;0,(VLOOKUP($B316,Engagement!$B$274:$G$364,4,FALSE))," ")</f>
        <v> </v>
      </c>
      <c r="F316" s="155" t="str">
        <f>IF(B316&gt;0,(VLOOKUP($B316,Engagement!$B$274:$G$364,5,FALSE))," ")</f>
        <v> </v>
      </c>
      <c r="G316" s="156" t="str">
        <f>IF(B316&gt;0,(VLOOKUP($B316,Engagement!$B$274:$G$364,6,FALSE))," ")</f>
        <v> </v>
      </c>
      <c r="H316" s="152" t="str">
        <f t="shared" si="39"/>
        <v> </v>
      </c>
      <c r="I316" s="197" t="str">
        <f>IF(COUNTIF($F$274:$F316,F316)&lt;2,$F316," ")</f>
        <v> </v>
      </c>
      <c r="J316" s="197">
        <f t="shared" si="41"/>
        <v>100</v>
      </c>
      <c r="K316" s="197" t="str">
        <f>IF(COUNTIF($F$274:$F316,F316)&lt;3,$F316," ")</f>
        <v> </v>
      </c>
      <c r="L316" s="112">
        <f t="shared" si="40"/>
        <v>43</v>
      </c>
      <c r="M316" s="112">
        <f t="shared" si="42"/>
      </c>
      <c r="N316" s="112">
        <f t="shared" si="38"/>
        <v>100</v>
      </c>
    </row>
    <row r="317" spans="1:14" ht="15" customHeight="1">
      <c r="A317" s="22">
        <v>44</v>
      </c>
      <c r="B317" s="158"/>
      <c r="C317" s="157">
        <v>44</v>
      </c>
      <c r="D317" s="155" t="str">
        <f>IF(B317&gt;0,(VLOOKUP($B317,Engagement!$B$274:$G$364,3,FALSE))," ")</f>
        <v> </v>
      </c>
      <c r="E317" s="155" t="str">
        <f>IF(B317&gt;0,(VLOOKUP($B317,Engagement!$B$274:$G$364,4,FALSE))," ")</f>
        <v> </v>
      </c>
      <c r="F317" s="155" t="str">
        <f>IF(B317&gt;0,(VLOOKUP($B317,Engagement!$B$274:$G$364,5,FALSE))," ")</f>
        <v> </v>
      </c>
      <c r="G317" s="156" t="str">
        <f>IF(B317&gt;0,(VLOOKUP($B317,Engagement!$B$274:$G$364,6,FALSE))," ")</f>
        <v> </v>
      </c>
      <c r="H317" s="152" t="str">
        <f t="shared" si="39"/>
        <v> </v>
      </c>
      <c r="I317" s="197" t="str">
        <f>IF(COUNTIF($F$274:$F317,F317)&lt;2,$F317," ")</f>
        <v> </v>
      </c>
      <c r="J317" s="197">
        <f t="shared" si="41"/>
        <v>100</v>
      </c>
      <c r="K317" s="197" t="str">
        <f>IF(COUNTIF($F$274:$F317,F317)&lt;3,$F317," ")</f>
        <v> </v>
      </c>
      <c r="L317" s="112">
        <f t="shared" si="40"/>
        <v>44</v>
      </c>
      <c r="M317" s="112">
        <f t="shared" si="42"/>
      </c>
      <c r="N317" s="112">
        <f t="shared" si="38"/>
        <v>100</v>
      </c>
    </row>
    <row r="318" spans="1:14" ht="15" customHeight="1">
      <c r="A318" s="22">
        <v>45</v>
      </c>
      <c r="B318" s="153"/>
      <c r="C318" s="157">
        <v>45</v>
      </c>
      <c r="D318" s="155" t="str">
        <f>IF(B318&gt;0,(VLOOKUP($B318,Engagement!$B$274:$G$364,3,FALSE))," ")</f>
        <v> </v>
      </c>
      <c r="E318" s="155" t="str">
        <f>IF(B318&gt;0,(VLOOKUP($B318,Engagement!$B$274:$G$364,4,FALSE))," ")</f>
        <v> </v>
      </c>
      <c r="F318" s="155" t="str">
        <f>IF(B318&gt;0,(VLOOKUP($B318,Engagement!$B$274:$G$364,5,FALSE))," ")</f>
        <v> </v>
      </c>
      <c r="G318" s="156" t="str">
        <f>IF(B318&gt;0,(VLOOKUP($B318,Engagement!$B$274:$G$364,6,FALSE))," ")</f>
        <v> </v>
      </c>
      <c r="H318" s="152" t="str">
        <f t="shared" si="39"/>
        <v> </v>
      </c>
      <c r="I318" s="197" t="str">
        <f>IF(COUNTIF($F$274:$F318,F318)&lt;2,$F318," ")</f>
        <v> </v>
      </c>
      <c r="J318" s="197">
        <f t="shared" si="41"/>
        <v>100</v>
      </c>
      <c r="K318" s="197" t="str">
        <f>IF(COUNTIF($F$274:$F318,F318)&lt;3,$F318," ")</f>
        <v> </v>
      </c>
      <c r="L318" s="112">
        <f t="shared" si="40"/>
        <v>45</v>
      </c>
      <c r="M318" s="112">
        <f t="shared" si="42"/>
      </c>
      <c r="N318" s="112">
        <f t="shared" si="38"/>
        <v>100</v>
      </c>
    </row>
    <row r="319" spans="1:14" ht="15" customHeight="1">
      <c r="A319" s="22">
        <v>46</v>
      </c>
      <c r="B319" s="158"/>
      <c r="C319" s="157">
        <v>46</v>
      </c>
      <c r="D319" s="155" t="str">
        <f>IF(B319&gt;0,(VLOOKUP($B319,Engagement!$B$274:$G$364,3,FALSE))," ")</f>
        <v> </v>
      </c>
      <c r="E319" s="155" t="str">
        <f>IF(B319&gt;0,(VLOOKUP($B319,Engagement!$B$274:$G$364,4,FALSE))," ")</f>
        <v> </v>
      </c>
      <c r="F319" s="155" t="str">
        <f>IF(B319&gt;0,(VLOOKUP($B319,Engagement!$B$274:$G$364,5,FALSE))," ")</f>
        <v> </v>
      </c>
      <c r="G319" s="156" t="str">
        <f>IF(B319&gt;0,(VLOOKUP($B319,Engagement!$B$274:$G$364,6,FALSE))," ")</f>
        <v> </v>
      </c>
      <c r="H319" s="152" t="str">
        <f t="shared" si="39"/>
        <v> </v>
      </c>
      <c r="I319" s="197" t="str">
        <f>IF(COUNTIF($F$274:$F319,F319)&lt;2,$F319," ")</f>
        <v> </v>
      </c>
      <c r="J319" s="197">
        <f t="shared" si="41"/>
        <v>100</v>
      </c>
      <c r="K319" s="197" t="str">
        <f>IF(COUNTIF($F$274:$F319,F319)&lt;3,$F319," ")</f>
        <v> </v>
      </c>
      <c r="L319" s="112">
        <f t="shared" si="40"/>
        <v>46</v>
      </c>
      <c r="M319" s="112">
        <f t="shared" si="42"/>
      </c>
      <c r="N319" s="112">
        <f t="shared" si="38"/>
        <v>100</v>
      </c>
    </row>
    <row r="320" spans="1:14" ht="15" customHeight="1">
      <c r="A320" s="22">
        <v>47</v>
      </c>
      <c r="B320" s="153"/>
      <c r="C320" s="157">
        <v>47</v>
      </c>
      <c r="D320" s="155" t="str">
        <f>IF(B320&gt;0,(VLOOKUP($B320,Engagement!$B$274:$G$364,3,FALSE))," ")</f>
        <v> </v>
      </c>
      <c r="E320" s="155" t="str">
        <f>IF(B320&gt;0,(VLOOKUP($B320,Engagement!$B$274:$G$364,4,FALSE))," ")</f>
        <v> </v>
      </c>
      <c r="F320" s="155" t="str">
        <f>IF(B320&gt;0,(VLOOKUP($B320,Engagement!$B$274:$G$364,5,FALSE))," ")</f>
        <v> </v>
      </c>
      <c r="G320" s="156" t="str">
        <f>IF(B320&gt;0,(VLOOKUP($B320,Engagement!$B$274:$G$364,6,FALSE))," ")</f>
        <v> </v>
      </c>
      <c r="H320" s="152" t="str">
        <f t="shared" si="39"/>
        <v> </v>
      </c>
      <c r="I320" s="197" t="str">
        <f>IF(COUNTIF($F$274:$F320,F320)&lt;2,$F320," ")</f>
        <v> </v>
      </c>
      <c r="J320" s="197">
        <f t="shared" si="41"/>
        <v>100</v>
      </c>
      <c r="K320" s="197" t="str">
        <f>IF(COUNTIF($F$274:$F320,F320)&lt;3,$F320," ")</f>
        <v> </v>
      </c>
      <c r="L320" s="112">
        <f t="shared" si="40"/>
        <v>47</v>
      </c>
      <c r="M320" s="112">
        <f t="shared" si="42"/>
      </c>
      <c r="N320" s="112">
        <f t="shared" si="38"/>
        <v>100</v>
      </c>
    </row>
    <row r="321" spans="1:14" ht="15" customHeight="1">
      <c r="A321" s="22">
        <v>48</v>
      </c>
      <c r="B321" s="158"/>
      <c r="C321" s="157">
        <v>48</v>
      </c>
      <c r="D321" s="155" t="str">
        <f>IF(B321&gt;0,(VLOOKUP($B321,Engagement!$B$274:$G$364,3,FALSE))," ")</f>
        <v> </v>
      </c>
      <c r="E321" s="155" t="str">
        <f>IF(B321&gt;0,(VLOOKUP($B321,Engagement!$B$274:$G$364,4,FALSE))," ")</f>
        <v> </v>
      </c>
      <c r="F321" s="155" t="str">
        <f>IF(B321&gt;0,(VLOOKUP($B321,Engagement!$B$274:$G$364,5,FALSE))," ")</f>
        <v> </v>
      </c>
      <c r="G321" s="156" t="str">
        <f>IF(B321&gt;0,(VLOOKUP($B321,Engagement!$B$274:$G$364,6,FALSE))," ")</f>
        <v> </v>
      </c>
      <c r="H321" s="152" t="str">
        <f t="shared" si="39"/>
        <v> </v>
      </c>
      <c r="I321" s="197" t="str">
        <f>IF(COUNTIF($F$274:$F321,F321)&lt;2,$F321," ")</f>
        <v> </v>
      </c>
      <c r="J321" s="197">
        <f t="shared" si="41"/>
        <v>100</v>
      </c>
      <c r="K321" s="197" t="str">
        <f>IF(COUNTIF($F$274:$F321,F321)&lt;3,$F321," ")</f>
        <v> </v>
      </c>
      <c r="L321" s="112">
        <f t="shared" si="40"/>
        <v>48</v>
      </c>
      <c r="M321" s="112">
        <f t="shared" si="42"/>
      </c>
      <c r="N321" s="112">
        <f t="shared" si="38"/>
        <v>100</v>
      </c>
    </row>
    <row r="322" spans="1:14" ht="15" customHeight="1">
      <c r="A322" s="22">
        <v>49</v>
      </c>
      <c r="B322" s="153"/>
      <c r="C322" s="157">
        <v>49</v>
      </c>
      <c r="D322" s="155" t="str">
        <f>IF(B322&gt;0,(VLOOKUP($B322,Engagement!$B$274:$G$364,3,FALSE))," ")</f>
        <v> </v>
      </c>
      <c r="E322" s="155" t="str">
        <f>IF(B322&gt;0,(VLOOKUP($B322,Engagement!$B$274:$G$364,4,FALSE))," ")</f>
        <v> </v>
      </c>
      <c r="F322" s="155" t="str">
        <f>IF(B322&gt;0,(VLOOKUP($B322,Engagement!$B$274:$G$364,5,FALSE))," ")</f>
        <v> </v>
      </c>
      <c r="G322" s="156" t="str">
        <f>IF(B322&gt;0,(VLOOKUP($B322,Engagement!$B$274:$G$364,6,FALSE))," ")</f>
        <v> </v>
      </c>
      <c r="H322" s="152" t="str">
        <f t="shared" si="39"/>
        <v> </v>
      </c>
      <c r="I322" s="197" t="str">
        <f>IF(COUNTIF($F$274:$F322,F322)&lt;2,$F322," ")</f>
        <v> </v>
      </c>
      <c r="J322" s="197">
        <f t="shared" si="41"/>
        <v>100</v>
      </c>
      <c r="K322" s="197" t="str">
        <f>IF(COUNTIF($F$274:$F322,F322)&lt;3,$F322," ")</f>
        <v> </v>
      </c>
      <c r="L322" s="112">
        <f t="shared" si="40"/>
        <v>49</v>
      </c>
      <c r="M322" s="112">
        <f t="shared" si="42"/>
      </c>
      <c r="N322" s="112">
        <f t="shared" si="38"/>
        <v>100</v>
      </c>
    </row>
    <row r="323" spans="1:14" ht="15" customHeight="1">
      <c r="A323" s="22">
        <v>50</v>
      </c>
      <c r="B323" s="158"/>
      <c r="C323" s="157">
        <v>50</v>
      </c>
      <c r="D323" s="155" t="str">
        <f>IF(B323&gt;0,(VLOOKUP($B323,Engagement!$B$274:$G$364,3,FALSE))," ")</f>
        <v> </v>
      </c>
      <c r="E323" s="155" t="str">
        <f>IF(B323&gt;0,(VLOOKUP($B323,Engagement!$B$274:$G$364,4,FALSE))," ")</f>
        <v> </v>
      </c>
      <c r="F323" s="155" t="str">
        <f>IF(B323&gt;0,(VLOOKUP($B323,Engagement!$B$274:$G$364,5,FALSE))," ")</f>
        <v> </v>
      </c>
      <c r="G323" s="156" t="str">
        <f>IF(B323&gt;0,(VLOOKUP($B323,Engagement!$B$274:$G$364,6,FALSE))," ")</f>
        <v> </v>
      </c>
      <c r="H323" s="152" t="str">
        <f t="shared" si="39"/>
        <v> </v>
      </c>
      <c r="I323" s="197" t="str">
        <f>IF(COUNTIF($F$274:$F323,F323)&lt;2,$F323," ")</f>
        <v> </v>
      </c>
      <c r="J323" s="197">
        <f t="shared" si="41"/>
        <v>100</v>
      </c>
      <c r="K323" s="197" t="str">
        <f>IF(COUNTIF($F$274:$F323,F323)&lt;3,$F323," ")</f>
        <v> </v>
      </c>
      <c r="L323" s="112">
        <f t="shared" si="40"/>
        <v>50</v>
      </c>
      <c r="M323" s="112">
        <f t="shared" si="42"/>
      </c>
      <c r="N323" s="112">
        <f t="shared" si="38"/>
        <v>100</v>
      </c>
    </row>
    <row r="324" spans="1:12" ht="15" customHeight="1">
      <c r="A324" s="22"/>
      <c r="B324" s="177"/>
      <c r="C324" s="347" t="s">
        <v>78</v>
      </c>
      <c r="D324" s="347"/>
      <c r="E324" s="347"/>
      <c r="F324" s="347"/>
      <c r="G324" s="175"/>
      <c r="H324" s="152"/>
      <c r="I324" s="197"/>
      <c r="L324" s="112"/>
    </row>
    <row r="325" spans="1:14" ht="15" customHeight="1">
      <c r="A325" s="22">
        <v>1</v>
      </c>
      <c r="B325" s="153"/>
      <c r="C325" s="157">
        <v>1</v>
      </c>
      <c r="D325" s="155" t="str">
        <f>IF(B325&gt;0,(VLOOKUP($B325,Engagement!$B$274:$G$364,3,FALSE))," ")</f>
        <v> </v>
      </c>
      <c r="E325" s="155" t="str">
        <f>IF(B325&gt;0,(VLOOKUP($B325,Engagement!$B$274:$G$364,4,FALSE))," ")</f>
        <v> </v>
      </c>
      <c r="F325" s="155" t="str">
        <f>IF(B325&gt;0,(VLOOKUP($B325,Engagement!$B$274:$G$364,5,FALSE))," ")</f>
        <v> </v>
      </c>
      <c r="G325" s="156" t="str">
        <f>IF(B325&gt;0,(VLOOKUP($B325,Engagement!$B$274:$G$364,6,FALSE))," ")</f>
        <v> </v>
      </c>
      <c r="H325" s="152" t="str">
        <f>IF(COUNTIF($B$325:$B$344,B325)&gt;1,"X"," ")</f>
        <v> </v>
      </c>
      <c r="I325" s="197" t="str">
        <f>IF(COUNTIF($F$325:$F325,F325)&lt;2,$F325," ")</f>
        <v> </v>
      </c>
      <c r="J325" s="197">
        <f>IF($E$268&lt;5,100,(IF(I325=F325,C325,"")))</f>
        <v>100</v>
      </c>
      <c r="K325" s="197" t="str">
        <f>IF(COUNTIF($F$325:$F325,F325)&lt;3,$F325," ")</f>
        <v> </v>
      </c>
      <c r="L325" s="112">
        <f aca="true" t="shared" si="43" ref="L325:L374">IF(K325=$F325,$C325,"")</f>
        <v>1</v>
      </c>
      <c r="M325" s="112">
        <f>IF(K325=I325,"",K325)</f>
      </c>
      <c r="N325" s="112">
        <f>IF($E$268&lt;5,100,(IF(M325=$F325,$C325,100)))</f>
        <v>100</v>
      </c>
    </row>
    <row r="326" spans="1:14" ht="15" customHeight="1">
      <c r="A326" s="22">
        <v>2</v>
      </c>
      <c r="B326" s="153"/>
      <c r="C326" s="157">
        <v>2</v>
      </c>
      <c r="D326" s="155" t="str">
        <f>IF(B326&gt;0,(VLOOKUP($B326,Engagement!$B$274:$G$364,3,FALSE))," ")</f>
        <v> </v>
      </c>
      <c r="E326" s="155" t="str">
        <f>IF(B326&gt;0,(VLOOKUP($B326,Engagement!$B$274:$G$364,4,FALSE))," ")</f>
        <v> </v>
      </c>
      <c r="F326" s="155" t="str">
        <f>IF(B326&gt;0,(VLOOKUP($B326,Engagement!$B$274:$G$364,5,FALSE))," ")</f>
        <v> </v>
      </c>
      <c r="G326" s="156" t="str">
        <f>IF(B326&gt;0,(VLOOKUP($B326,Engagement!$B$274:$G$364,6,FALSE))," ")</f>
        <v> </v>
      </c>
      <c r="H326" s="152" t="str">
        <f aca="true" t="shared" si="44" ref="H326:H374">IF(COUNTIF($B$325:$B$344,B326)&gt;1,"X"," ")</f>
        <v> </v>
      </c>
      <c r="I326" s="197" t="str">
        <f>IF(COUNTIF($F$325:$F326,F326)&lt;2,$F326," ")</f>
        <v> </v>
      </c>
      <c r="J326" s="197">
        <f aca="true" t="shared" si="45" ref="J326:J364">IF($E$268&lt;5,100,(IF(I326=F326,C326,"")))</f>
        <v>100</v>
      </c>
      <c r="K326" s="197" t="str">
        <f>IF(COUNTIF($F$325:$F326,F326)&lt;3,$F326," ")</f>
        <v> </v>
      </c>
      <c r="L326" s="112">
        <f t="shared" si="43"/>
        <v>2</v>
      </c>
      <c r="M326" s="112">
        <f aca="true" t="shared" si="46" ref="M326:M364">IF(K326=I326,"",K326)</f>
      </c>
      <c r="N326" s="112">
        <f aca="true" t="shared" si="47" ref="N326:N374">IF($E$268&lt;5,100,(IF(M326=$F326,$C326,100)))</f>
        <v>100</v>
      </c>
    </row>
    <row r="327" spans="1:14" ht="15" customHeight="1">
      <c r="A327" s="22">
        <v>3</v>
      </c>
      <c r="B327" s="153"/>
      <c r="C327" s="157">
        <v>3</v>
      </c>
      <c r="D327" s="155" t="str">
        <f>IF(B327&gt;0,(VLOOKUP($B327,Engagement!$B$274:$G$364,3,FALSE))," ")</f>
        <v> </v>
      </c>
      <c r="E327" s="155" t="str">
        <f>IF(B327&gt;0,(VLOOKUP($B327,Engagement!$B$274:$G$364,4,FALSE))," ")</f>
        <v> </v>
      </c>
      <c r="F327" s="155" t="str">
        <f>IF(B327&gt;0,(VLOOKUP($B327,Engagement!$B$274:$G$364,5,FALSE))," ")</f>
        <v> </v>
      </c>
      <c r="G327" s="156" t="str">
        <f>IF(B327&gt;0,(VLOOKUP($B327,Engagement!$B$274:$G$364,6,FALSE))," ")</f>
        <v> </v>
      </c>
      <c r="H327" s="152" t="str">
        <f t="shared" si="44"/>
        <v> </v>
      </c>
      <c r="I327" s="197" t="str">
        <f>IF(COUNTIF($F$325:$F327,F327)&lt;2,$F327," ")</f>
        <v> </v>
      </c>
      <c r="J327" s="197">
        <f t="shared" si="45"/>
        <v>100</v>
      </c>
      <c r="K327" s="197" t="str">
        <f>IF(COUNTIF($F$325:$F327,F327)&lt;3,$F327," ")</f>
        <v> </v>
      </c>
      <c r="L327" s="112">
        <f t="shared" si="43"/>
        <v>3</v>
      </c>
      <c r="M327" s="112">
        <f t="shared" si="46"/>
      </c>
      <c r="N327" s="112">
        <f t="shared" si="47"/>
        <v>100</v>
      </c>
    </row>
    <row r="328" spans="1:14" ht="15" customHeight="1">
      <c r="A328" s="22">
        <v>4</v>
      </c>
      <c r="B328" s="153"/>
      <c r="C328" s="157">
        <v>4</v>
      </c>
      <c r="D328" s="155" t="str">
        <f>IF(B328&gt;0,(VLOOKUP($B328,Engagement!$B$274:$G$364,3,FALSE))," ")</f>
        <v> </v>
      </c>
      <c r="E328" s="155" t="str">
        <f>IF(B328&gt;0,(VLOOKUP($B328,Engagement!$B$274:$G$364,4,FALSE))," ")</f>
        <v> </v>
      </c>
      <c r="F328" s="155" t="str">
        <f>IF(B328&gt;0,(VLOOKUP($B328,Engagement!$B$274:$G$364,5,FALSE))," ")</f>
        <v> </v>
      </c>
      <c r="G328" s="156" t="str">
        <f>IF(B328&gt;0,(VLOOKUP($B328,Engagement!$B$274:$G$364,6,FALSE))," ")</f>
        <v> </v>
      </c>
      <c r="H328" s="152" t="str">
        <f t="shared" si="44"/>
        <v> </v>
      </c>
      <c r="I328" s="197" t="str">
        <f>IF(COUNTIF($F$325:$F328,F328)&lt;2,$F328," ")</f>
        <v> </v>
      </c>
      <c r="J328" s="197">
        <f t="shared" si="45"/>
        <v>100</v>
      </c>
      <c r="K328" s="197" t="str">
        <f>IF(COUNTIF($F$325:$F328,F328)&lt;3,$F328," ")</f>
        <v> </v>
      </c>
      <c r="L328" s="112">
        <f t="shared" si="43"/>
        <v>4</v>
      </c>
      <c r="M328" s="112">
        <f t="shared" si="46"/>
      </c>
      <c r="N328" s="112">
        <f t="shared" si="47"/>
        <v>100</v>
      </c>
    </row>
    <row r="329" spans="1:14" ht="15" customHeight="1">
      <c r="A329" s="22">
        <v>5</v>
      </c>
      <c r="B329" s="153"/>
      <c r="C329" s="157">
        <v>5</v>
      </c>
      <c r="D329" s="155" t="str">
        <f>IF(B329&gt;0,(VLOOKUP($B329,Engagement!$B$274:$G$364,3,FALSE))," ")</f>
        <v> </v>
      </c>
      <c r="E329" s="155" t="str">
        <f>IF(B329&gt;0,(VLOOKUP($B329,Engagement!$B$274:$G$364,4,FALSE))," ")</f>
        <v> </v>
      </c>
      <c r="F329" s="155" t="str">
        <f>IF(B329&gt;0,(VLOOKUP($B329,Engagement!$B$274:$G$364,5,FALSE))," ")</f>
        <v> </v>
      </c>
      <c r="G329" s="156" t="str">
        <f>IF(B329&gt;0,(VLOOKUP($B329,Engagement!$B$274:$G$364,6,FALSE))," ")</f>
        <v> </v>
      </c>
      <c r="H329" s="152" t="str">
        <f t="shared" si="44"/>
        <v> </v>
      </c>
      <c r="I329" s="197" t="str">
        <f>IF(COUNTIF($F$325:$F329,F329)&lt;2,$F329," ")</f>
        <v> </v>
      </c>
      <c r="J329" s="197">
        <f t="shared" si="45"/>
        <v>100</v>
      </c>
      <c r="K329" s="197" t="str">
        <f>IF(COUNTIF($F$325:$F329,F329)&lt;3,$F329," ")</f>
        <v> </v>
      </c>
      <c r="L329" s="112">
        <f t="shared" si="43"/>
        <v>5</v>
      </c>
      <c r="M329" s="112">
        <f t="shared" si="46"/>
      </c>
      <c r="N329" s="112">
        <f t="shared" si="47"/>
        <v>100</v>
      </c>
    </row>
    <row r="330" spans="1:14" ht="15" customHeight="1">
      <c r="A330" s="22">
        <v>6</v>
      </c>
      <c r="B330" s="153"/>
      <c r="C330" s="157">
        <v>6</v>
      </c>
      <c r="D330" s="155" t="str">
        <f>IF(B330&gt;0,(VLOOKUP($B330,Engagement!$B$274:$G$364,3,FALSE))," ")</f>
        <v> </v>
      </c>
      <c r="E330" s="155" t="str">
        <f>IF(B330&gt;0,(VLOOKUP($B330,Engagement!$B$274:$G$364,4,FALSE))," ")</f>
        <v> </v>
      </c>
      <c r="F330" s="155" t="str">
        <f>IF(B330&gt;0,(VLOOKUP($B330,Engagement!$B$274:$G$364,5,FALSE))," ")</f>
        <v> </v>
      </c>
      <c r="G330" s="156" t="str">
        <f>IF(B330&gt;0,(VLOOKUP($B330,Engagement!$B$274:$G$364,6,FALSE))," ")</f>
        <v> </v>
      </c>
      <c r="H330" s="152" t="str">
        <f t="shared" si="44"/>
        <v> </v>
      </c>
      <c r="I330" s="197" t="str">
        <f>IF(COUNTIF($F$325:$F330,F330)&lt;2,$F330," ")</f>
        <v> </v>
      </c>
      <c r="J330" s="197">
        <f t="shared" si="45"/>
        <v>100</v>
      </c>
      <c r="K330" s="197" t="str">
        <f>IF(COUNTIF($F$325:$F330,F330)&lt;3,$F330," ")</f>
        <v> </v>
      </c>
      <c r="L330" s="112">
        <f t="shared" si="43"/>
        <v>6</v>
      </c>
      <c r="M330" s="112">
        <f t="shared" si="46"/>
      </c>
      <c r="N330" s="112">
        <f t="shared" si="47"/>
        <v>100</v>
      </c>
    </row>
    <row r="331" spans="1:14" ht="15" customHeight="1">
      <c r="A331" s="22">
        <v>7</v>
      </c>
      <c r="B331" s="153"/>
      <c r="C331" s="157">
        <v>7</v>
      </c>
      <c r="D331" s="155" t="str">
        <f>IF(B331&gt;0,(VLOOKUP($B331,Engagement!$B$274:$G$364,3,FALSE))," ")</f>
        <v> </v>
      </c>
      <c r="E331" s="155" t="str">
        <f>IF(B331&gt;0,(VLOOKUP($B331,Engagement!$B$274:$G$364,4,FALSE))," ")</f>
        <v> </v>
      </c>
      <c r="F331" s="155" t="str">
        <f>IF(B331&gt;0,(VLOOKUP($B331,Engagement!$B$274:$G$364,5,FALSE))," ")</f>
        <v> </v>
      </c>
      <c r="G331" s="156" t="str">
        <f>IF(B331&gt;0,(VLOOKUP($B331,Engagement!$B$274:$G$364,6,FALSE))," ")</f>
        <v> </v>
      </c>
      <c r="H331" s="152" t="str">
        <f t="shared" si="44"/>
        <v> </v>
      </c>
      <c r="I331" s="197" t="str">
        <f>IF(COUNTIF($F$325:$F331,F331)&lt;2,$F331," ")</f>
        <v> </v>
      </c>
      <c r="J331" s="197">
        <f t="shared" si="45"/>
        <v>100</v>
      </c>
      <c r="K331" s="197" t="str">
        <f>IF(COUNTIF($F$325:$F331,F331)&lt;3,$F331," ")</f>
        <v> </v>
      </c>
      <c r="L331" s="112">
        <f t="shared" si="43"/>
        <v>7</v>
      </c>
      <c r="M331" s="112">
        <f t="shared" si="46"/>
      </c>
      <c r="N331" s="112">
        <f t="shared" si="47"/>
        <v>100</v>
      </c>
    </row>
    <row r="332" spans="1:14" ht="15" customHeight="1">
      <c r="A332" s="22">
        <v>8</v>
      </c>
      <c r="B332" s="153"/>
      <c r="C332" s="157">
        <v>8</v>
      </c>
      <c r="D332" s="155" t="str">
        <f>IF(B332&gt;0,(VLOOKUP($B332,Engagement!$B$274:$G$364,3,FALSE))," ")</f>
        <v> </v>
      </c>
      <c r="E332" s="155" t="str">
        <f>IF(B332&gt;0,(VLOOKUP($B332,Engagement!$B$274:$G$364,4,FALSE))," ")</f>
        <v> </v>
      </c>
      <c r="F332" s="155" t="str">
        <f>IF(B332&gt;0,(VLOOKUP($B332,Engagement!$B$274:$G$364,5,FALSE))," ")</f>
        <v> </v>
      </c>
      <c r="G332" s="156" t="str">
        <f>IF(B332&gt;0,(VLOOKUP($B332,Engagement!$B$274:$G$364,6,FALSE))," ")</f>
        <v> </v>
      </c>
      <c r="H332" s="152" t="str">
        <f t="shared" si="44"/>
        <v> </v>
      </c>
      <c r="I332" s="197" t="str">
        <f>IF(COUNTIF($F$325:$F332,F332)&lt;2,$F332," ")</f>
        <v> </v>
      </c>
      <c r="J332" s="197">
        <f t="shared" si="45"/>
        <v>100</v>
      </c>
      <c r="K332" s="197" t="str">
        <f>IF(COUNTIF($F$325:$F332,F332)&lt;3,$F332," ")</f>
        <v> </v>
      </c>
      <c r="L332" s="112">
        <f t="shared" si="43"/>
        <v>8</v>
      </c>
      <c r="M332" s="112">
        <f t="shared" si="46"/>
      </c>
      <c r="N332" s="112">
        <f t="shared" si="47"/>
        <v>100</v>
      </c>
    </row>
    <row r="333" spans="1:14" ht="15" customHeight="1">
      <c r="A333" s="22">
        <v>9</v>
      </c>
      <c r="B333" s="153"/>
      <c r="C333" s="157">
        <v>9</v>
      </c>
      <c r="D333" s="155" t="str">
        <f>IF(B333&gt;0,(VLOOKUP($B333,Engagement!$B$274:$G$364,3,FALSE))," ")</f>
        <v> </v>
      </c>
      <c r="E333" s="155" t="str">
        <f>IF(B333&gt;0,(VLOOKUP($B333,Engagement!$B$274:$G$364,4,FALSE))," ")</f>
        <v> </v>
      </c>
      <c r="F333" s="155" t="str">
        <f>IF(B333&gt;0,(VLOOKUP($B333,Engagement!$B$274:$G$364,5,FALSE))," ")</f>
        <v> </v>
      </c>
      <c r="G333" s="156" t="str">
        <f>IF(B333&gt;0,(VLOOKUP($B333,Engagement!$B$274:$G$364,6,FALSE))," ")</f>
        <v> </v>
      </c>
      <c r="H333" s="152" t="str">
        <f t="shared" si="44"/>
        <v> </v>
      </c>
      <c r="I333" s="197" t="str">
        <f>IF(COUNTIF($F$325:$F333,F333)&lt;2,$F333," ")</f>
        <v> </v>
      </c>
      <c r="J333" s="197">
        <f t="shared" si="45"/>
        <v>100</v>
      </c>
      <c r="K333" s="197" t="str">
        <f>IF(COUNTIF($F$325:$F333,F333)&lt;3,$F333," ")</f>
        <v> </v>
      </c>
      <c r="L333" s="112">
        <f t="shared" si="43"/>
        <v>9</v>
      </c>
      <c r="M333" s="112">
        <f t="shared" si="46"/>
      </c>
      <c r="N333" s="112">
        <f t="shared" si="47"/>
        <v>100</v>
      </c>
    </row>
    <row r="334" spans="1:14" ht="15" customHeight="1">
      <c r="A334" s="22">
        <v>10</v>
      </c>
      <c r="B334" s="153"/>
      <c r="C334" s="157">
        <v>10</v>
      </c>
      <c r="D334" s="155" t="str">
        <f>IF(B334&gt;0,(VLOOKUP($B334,Engagement!$B$274:$G$364,3,FALSE))," ")</f>
        <v> </v>
      </c>
      <c r="E334" s="155" t="str">
        <f>IF(B334&gt;0,(VLOOKUP($B334,Engagement!$B$274:$G$364,4,FALSE))," ")</f>
        <v> </v>
      </c>
      <c r="F334" s="155" t="str">
        <f>IF(B334&gt;0,(VLOOKUP($B334,Engagement!$B$274:$G$364,5,FALSE))," ")</f>
        <v> </v>
      </c>
      <c r="G334" s="156" t="str">
        <f>IF(B334&gt;0,(VLOOKUP($B334,Engagement!$B$274:$G$364,6,FALSE))," ")</f>
        <v> </v>
      </c>
      <c r="H334" s="152" t="str">
        <f t="shared" si="44"/>
        <v> </v>
      </c>
      <c r="I334" s="197" t="str">
        <f>IF(COUNTIF($F$325:$F334,F334)&lt;2,$F334," ")</f>
        <v> </v>
      </c>
      <c r="J334" s="197">
        <f t="shared" si="45"/>
        <v>100</v>
      </c>
      <c r="K334" s="197" t="str">
        <f>IF(COUNTIF($F$325:$F334,F334)&lt;3,$F334," ")</f>
        <v> </v>
      </c>
      <c r="L334" s="112">
        <f t="shared" si="43"/>
        <v>10</v>
      </c>
      <c r="M334" s="112">
        <f t="shared" si="46"/>
      </c>
      <c r="N334" s="112">
        <f t="shared" si="47"/>
        <v>100</v>
      </c>
    </row>
    <row r="335" spans="1:14" ht="15" customHeight="1">
      <c r="A335" s="22">
        <v>11</v>
      </c>
      <c r="B335" s="153"/>
      <c r="C335" s="157">
        <v>11</v>
      </c>
      <c r="D335" s="155" t="str">
        <f>IF(B335&gt;0,(VLOOKUP($B335,Engagement!$B$274:$G$364,3,FALSE))," ")</f>
        <v> </v>
      </c>
      <c r="E335" s="155" t="str">
        <f>IF(B335&gt;0,(VLOOKUP($B335,Engagement!$B$274:$G$364,4,FALSE))," ")</f>
        <v> </v>
      </c>
      <c r="F335" s="155" t="str">
        <f>IF(B335&gt;0,(VLOOKUP($B335,Engagement!$B$274:$G$364,5,FALSE))," ")</f>
        <v> </v>
      </c>
      <c r="G335" s="156" t="str">
        <f>IF(B335&gt;0,(VLOOKUP($B335,Engagement!$B$274:$G$364,6,FALSE))," ")</f>
        <v> </v>
      </c>
      <c r="H335" s="152" t="str">
        <f t="shared" si="44"/>
        <v> </v>
      </c>
      <c r="I335" s="197" t="str">
        <f>IF(COUNTIF($F$325:$F335,F335)&lt;2,$F335," ")</f>
        <v> </v>
      </c>
      <c r="J335" s="197">
        <f t="shared" si="45"/>
        <v>100</v>
      </c>
      <c r="K335" s="197" t="str">
        <f>IF(COUNTIF($F$325:$F335,F335)&lt;3,$F335," ")</f>
        <v> </v>
      </c>
      <c r="L335" s="112">
        <f t="shared" si="43"/>
        <v>11</v>
      </c>
      <c r="M335" s="112">
        <f t="shared" si="46"/>
      </c>
      <c r="N335" s="112">
        <f t="shared" si="47"/>
        <v>100</v>
      </c>
    </row>
    <row r="336" spans="1:14" ht="15" customHeight="1">
      <c r="A336" s="22">
        <v>12</v>
      </c>
      <c r="B336" s="153"/>
      <c r="C336" s="157">
        <v>12</v>
      </c>
      <c r="D336" s="155" t="str">
        <f>IF(B336&gt;0,(VLOOKUP($B336,Engagement!$B$274:$G$364,3,FALSE))," ")</f>
        <v> </v>
      </c>
      <c r="E336" s="155" t="str">
        <f>IF(B336&gt;0,(VLOOKUP($B336,Engagement!$B$274:$G$364,4,FALSE))," ")</f>
        <v> </v>
      </c>
      <c r="F336" s="155" t="str">
        <f>IF(B336&gt;0,(VLOOKUP($B336,Engagement!$B$274:$G$364,5,FALSE))," ")</f>
        <v> </v>
      </c>
      <c r="G336" s="156" t="str">
        <f>IF(B336&gt;0,(VLOOKUP($B336,Engagement!$B$274:$G$364,6,FALSE))," ")</f>
        <v> </v>
      </c>
      <c r="H336" s="152" t="str">
        <f t="shared" si="44"/>
        <v> </v>
      </c>
      <c r="I336" s="197" t="str">
        <f>IF(COUNTIF($F$325:$F336,F336)&lt;2,$F336," ")</f>
        <v> </v>
      </c>
      <c r="J336" s="197">
        <f t="shared" si="45"/>
        <v>100</v>
      </c>
      <c r="K336" s="197" t="str">
        <f>IF(COUNTIF($F$325:$F336,F336)&lt;3,$F336," ")</f>
        <v> </v>
      </c>
      <c r="L336" s="112">
        <f t="shared" si="43"/>
        <v>12</v>
      </c>
      <c r="M336" s="112">
        <f t="shared" si="46"/>
      </c>
      <c r="N336" s="112">
        <f t="shared" si="47"/>
        <v>100</v>
      </c>
    </row>
    <row r="337" spans="1:14" ht="15" customHeight="1">
      <c r="A337" s="22">
        <v>13</v>
      </c>
      <c r="B337" s="153"/>
      <c r="C337" s="157">
        <v>13</v>
      </c>
      <c r="D337" s="155" t="str">
        <f>IF(B337&gt;0,(VLOOKUP($B337,Engagement!$B$274:$G$364,3,FALSE))," ")</f>
        <v> </v>
      </c>
      <c r="E337" s="155" t="str">
        <f>IF(B337&gt;0,(VLOOKUP($B337,Engagement!$B$274:$G$364,4,FALSE))," ")</f>
        <v> </v>
      </c>
      <c r="F337" s="155" t="str">
        <f>IF(B337&gt;0,(VLOOKUP($B337,Engagement!$B$274:$G$364,5,FALSE))," ")</f>
        <v> </v>
      </c>
      <c r="G337" s="156" t="str">
        <f>IF(B337&gt;0,(VLOOKUP($B337,Engagement!$B$274:$G$364,6,FALSE))," ")</f>
        <v> </v>
      </c>
      <c r="H337" s="152" t="str">
        <f t="shared" si="44"/>
        <v> </v>
      </c>
      <c r="I337" s="197" t="str">
        <f>IF(COUNTIF($F$325:$F337,F337)&lt;2,$F337," ")</f>
        <v> </v>
      </c>
      <c r="J337" s="197">
        <f t="shared" si="45"/>
        <v>100</v>
      </c>
      <c r="K337" s="197" t="str">
        <f>IF(COUNTIF($F$325:$F337,F337)&lt;3,$F337," ")</f>
        <v> </v>
      </c>
      <c r="L337" s="112">
        <f t="shared" si="43"/>
        <v>13</v>
      </c>
      <c r="M337" s="112">
        <f t="shared" si="46"/>
      </c>
      <c r="N337" s="112">
        <f t="shared" si="47"/>
        <v>100</v>
      </c>
    </row>
    <row r="338" spans="1:14" ht="15" customHeight="1">
      <c r="A338" s="22">
        <v>14</v>
      </c>
      <c r="B338" s="153"/>
      <c r="C338" s="157">
        <v>14</v>
      </c>
      <c r="D338" s="155" t="str">
        <f>IF(B338&gt;0,(VLOOKUP($B338,Engagement!$B$274:$G$364,3,FALSE))," ")</f>
        <v> </v>
      </c>
      <c r="E338" s="155" t="str">
        <f>IF(B338&gt;0,(VLOOKUP($B338,Engagement!$B$274:$G$364,4,FALSE))," ")</f>
        <v> </v>
      </c>
      <c r="F338" s="155" t="str">
        <f>IF(B338&gt;0,(VLOOKUP($B338,Engagement!$B$274:$G$364,5,FALSE))," ")</f>
        <v> </v>
      </c>
      <c r="G338" s="156" t="str">
        <f>IF(B338&gt;0,(VLOOKUP($B338,Engagement!$B$274:$G$364,6,FALSE))," ")</f>
        <v> </v>
      </c>
      <c r="H338" s="152" t="str">
        <f t="shared" si="44"/>
        <v> </v>
      </c>
      <c r="I338" s="197" t="str">
        <f>IF(COUNTIF($F$325:$F338,F338)&lt;2,$F338," ")</f>
        <v> </v>
      </c>
      <c r="J338" s="197">
        <f t="shared" si="45"/>
        <v>100</v>
      </c>
      <c r="K338" s="197" t="str">
        <f>IF(COUNTIF($F$325:$F338,F338)&lt;3,$F338," ")</f>
        <v> </v>
      </c>
      <c r="L338" s="112">
        <f t="shared" si="43"/>
        <v>14</v>
      </c>
      <c r="M338" s="112">
        <f t="shared" si="46"/>
      </c>
      <c r="N338" s="112">
        <f t="shared" si="47"/>
        <v>100</v>
      </c>
    </row>
    <row r="339" spans="1:14" ht="15" customHeight="1">
      <c r="A339" s="22">
        <v>15</v>
      </c>
      <c r="B339" s="153"/>
      <c r="C339" s="157">
        <v>15</v>
      </c>
      <c r="D339" s="155" t="str">
        <f>IF(B339&gt;0,(VLOOKUP($B339,Engagement!$B$274:$G$364,3,FALSE))," ")</f>
        <v> </v>
      </c>
      <c r="E339" s="155" t="str">
        <f>IF(B339&gt;0,(VLOOKUP($B339,Engagement!$B$274:$G$364,4,FALSE))," ")</f>
        <v> </v>
      </c>
      <c r="F339" s="155" t="str">
        <f>IF(B339&gt;0,(VLOOKUP($B339,Engagement!$B$274:$G$364,5,FALSE))," ")</f>
        <v> </v>
      </c>
      <c r="G339" s="156" t="str">
        <f>IF(B339&gt;0,(VLOOKUP($B339,Engagement!$B$274:$G$364,6,FALSE))," ")</f>
        <v> </v>
      </c>
      <c r="H339" s="152" t="str">
        <f t="shared" si="44"/>
        <v> </v>
      </c>
      <c r="I339" s="197" t="str">
        <f>IF(COUNTIF($F$325:$F339,F339)&lt;2,$F339," ")</f>
        <v> </v>
      </c>
      <c r="J339" s="197">
        <f t="shared" si="45"/>
        <v>100</v>
      </c>
      <c r="K339" s="197" t="str">
        <f>IF(COUNTIF($F$325:$F339,F339)&lt;3,$F339," ")</f>
        <v> </v>
      </c>
      <c r="L339" s="112">
        <f t="shared" si="43"/>
        <v>15</v>
      </c>
      <c r="M339" s="112">
        <f t="shared" si="46"/>
      </c>
      <c r="N339" s="112">
        <f t="shared" si="47"/>
        <v>100</v>
      </c>
    </row>
    <row r="340" spans="1:14" ht="15" customHeight="1">
      <c r="A340" s="22">
        <v>16</v>
      </c>
      <c r="B340" s="153"/>
      <c r="C340" s="157">
        <v>16</v>
      </c>
      <c r="D340" s="155" t="str">
        <f>IF(B340&gt;0,(VLOOKUP($B340,Engagement!$B$274:$G$364,3,FALSE))," ")</f>
        <v> </v>
      </c>
      <c r="E340" s="155" t="str">
        <f>IF(B340&gt;0,(VLOOKUP($B340,Engagement!$B$274:$G$364,4,FALSE))," ")</f>
        <v> </v>
      </c>
      <c r="F340" s="155" t="str">
        <f>IF(B340&gt;0,(VLOOKUP($B340,Engagement!$B$274:$G$364,5,FALSE))," ")</f>
        <v> </v>
      </c>
      <c r="G340" s="156" t="str">
        <f>IF(B340&gt;0,(VLOOKUP($B340,Engagement!$B$274:$G$364,6,FALSE))," ")</f>
        <v> </v>
      </c>
      <c r="H340" s="152" t="str">
        <f t="shared" si="44"/>
        <v> </v>
      </c>
      <c r="I340" s="197" t="str">
        <f>IF(COUNTIF($F$325:$F340,F340)&lt;2,$F340," ")</f>
        <v> </v>
      </c>
      <c r="J340" s="197">
        <f t="shared" si="45"/>
        <v>100</v>
      </c>
      <c r="K340" s="197" t="str">
        <f>IF(COUNTIF($F$325:$F340,F340)&lt;3,$F340," ")</f>
        <v> </v>
      </c>
      <c r="L340" s="112">
        <f t="shared" si="43"/>
        <v>16</v>
      </c>
      <c r="M340" s="112">
        <f t="shared" si="46"/>
      </c>
      <c r="N340" s="112">
        <f t="shared" si="47"/>
        <v>100</v>
      </c>
    </row>
    <row r="341" spans="1:14" ht="15" customHeight="1">
      <c r="A341" s="22">
        <v>17</v>
      </c>
      <c r="B341" s="153"/>
      <c r="C341" s="157">
        <v>17</v>
      </c>
      <c r="D341" s="155" t="str">
        <f>IF(B341&gt;0,(VLOOKUP($B341,Engagement!$B$274:$G$364,3,FALSE))," ")</f>
        <v> </v>
      </c>
      <c r="E341" s="155" t="str">
        <f>IF(B341&gt;0,(VLOOKUP($B341,Engagement!$B$274:$G$364,4,FALSE))," ")</f>
        <v> </v>
      </c>
      <c r="F341" s="155" t="str">
        <f>IF(B341&gt;0,(VLOOKUP($B341,Engagement!$B$274:$G$364,5,FALSE))," ")</f>
        <v> </v>
      </c>
      <c r="G341" s="156" t="str">
        <f>IF(B341&gt;0,(VLOOKUP($B341,Engagement!$B$274:$G$364,6,FALSE))," ")</f>
        <v> </v>
      </c>
      <c r="H341" s="152" t="str">
        <f t="shared" si="44"/>
        <v> </v>
      </c>
      <c r="I341" s="197" t="str">
        <f>IF(COUNTIF($F$325:$F341,F341)&lt;2,$F341," ")</f>
        <v> </v>
      </c>
      <c r="J341" s="197">
        <f t="shared" si="45"/>
        <v>100</v>
      </c>
      <c r="K341" s="197" t="str">
        <f>IF(COUNTIF($F$325:$F341,F341)&lt;3,$F341," ")</f>
        <v> </v>
      </c>
      <c r="L341" s="112">
        <f t="shared" si="43"/>
        <v>17</v>
      </c>
      <c r="M341" s="112">
        <f t="shared" si="46"/>
      </c>
      <c r="N341" s="112">
        <f t="shared" si="47"/>
        <v>100</v>
      </c>
    </row>
    <row r="342" spans="1:14" ht="15" customHeight="1">
      <c r="A342" s="22">
        <v>18</v>
      </c>
      <c r="B342" s="153"/>
      <c r="C342" s="157">
        <v>18</v>
      </c>
      <c r="D342" s="155" t="str">
        <f>IF(B342&gt;0,(VLOOKUP($B342,Engagement!$B$274:$G$364,3,FALSE))," ")</f>
        <v> </v>
      </c>
      <c r="E342" s="155" t="str">
        <f>IF(B342&gt;0,(VLOOKUP($B342,Engagement!$B$274:$G$364,4,FALSE))," ")</f>
        <v> </v>
      </c>
      <c r="F342" s="155" t="str">
        <f>IF(B342&gt;0,(VLOOKUP($B342,Engagement!$B$274:$G$364,5,FALSE))," ")</f>
        <v> </v>
      </c>
      <c r="G342" s="156" t="str">
        <f>IF(B342&gt;0,(VLOOKUP($B342,Engagement!$B$274:$G$364,6,FALSE))," ")</f>
        <v> </v>
      </c>
      <c r="H342" s="152" t="str">
        <f t="shared" si="44"/>
        <v> </v>
      </c>
      <c r="I342" s="197" t="str">
        <f>IF(COUNTIF($F$325:$F342,F342)&lt;2,$F342," ")</f>
        <v> </v>
      </c>
      <c r="J342" s="197">
        <f t="shared" si="45"/>
        <v>100</v>
      </c>
      <c r="K342" s="197" t="str">
        <f>IF(COUNTIF($F$325:$F342,F342)&lt;3,$F342," ")</f>
        <v> </v>
      </c>
      <c r="L342" s="112">
        <f t="shared" si="43"/>
        <v>18</v>
      </c>
      <c r="M342" s="112">
        <f t="shared" si="46"/>
      </c>
      <c r="N342" s="112">
        <f t="shared" si="47"/>
        <v>100</v>
      </c>
    </row>
    <row r="343" spans="1:14" ht="15" customHeight="1">
      <c r="A343" s="22">
        <v>19</v>
      </c>
      <c r="B343" s="158"/>
      <c r="C343" s="159">
        <v>19</v>
      </c>
      <c r="D343" s="155" t="str">
        <f>IF(B343&gt;0,(VLOOKUP($B343,Engagement!$B$274:$G$364,3,FALSE))," ")</f>
        <v> </v>
      </c>
      <c r="E343" s="155" t="str">
        <f>IF(B343&gt;0,(VLOOKUP($B343,Engagement!$B$274:$G$364,4,FALSE))," ")</f>
        <v> </v>
      </c>
      <c r="F343" s="155" t="str">
        <f>IF(B343&gt;0,(VLOOKUP($B343,Engagement!$B$274:$G$364,5,FALSE))," ")</f>
        <v> </v>
      </c>
      <c r="G343" s="156" t="str">
        <f>IF(B343&gt;0,(VLOOKUP($B343,Engagement!$B$274:$G$364,6,FALSE))," ")</f>
        <v> </v>
      </c>
      <c r="H343" s="152" t="str">
        <f t="shared" si="44"/>
        <v> </v>
      </c>
      <c r="I343" s="197" t="str">
        <f>IF(COUNTIF($F$325:$F343,F343)&lt;2,$F343," ")</f>
        <v> </v>
      </c>
      <c r="J343" s="197">
        <f t="shared" si="45"/>
        <v>100</v>
      </c>
      <c r="K343" s="197" t="str">
        <f>IF(COUNTIF($F$325:$F343,F343)&lt;3,$F343," ")</f>
        <v> </v>
      </c>
      <c r="L343" s="112">
        <f t="shared" si="43"/>
        <v>19</v>
      </c>
      <c r="M343" s="112">
        <f t="shared" si="46"/>
      </c>
      <c r="N343" s="112">
        <f t="shared" si="47"/>
        <v>100</v>
      </c>
    </row>
    <row r="344" spans="1:14" ht="15" customHeight="1">
      <c r="A344" s="22">
        <v>20</v>
      </c>
      <c r="B344" s="138"/>
      <c r="C344" s="172">
        <v>20</v>
      </c>
      <c r="D344" s="155" t="str">
        <f>IF(B344&gt;0,(VLOOKUP($B344,Engagement!$B$274:$G$364,3,FALSE))," ")</f>
        <v> </v>
      </c>
      <c r="E344" s="155" t="str">
        <f>IF(B344&gt;0,(VLOOKUP($B344,Engagement!$B$274:$G$364,4,FALSE))," ")</f>
        <v> </v>
      </c>
      <c r="F344" s="155" t="str">
        <f>IF(B344&gt;0,(VLOOKUP($B344,Engagement!$B$274:$G$364,5,FALSE))," ")</f>
        <v> </v>
      </c>
      <c r="G344" s="156" t="str">
        <f>IF(B344&gt;0,(VLOOKUP($B344,Engagement!$B$274:$G$364,6,FALSE))," ")</f>
        <v> </v>
      </c>
      <c r="H344" s="152" t="str">
        <f t="shared" si="44"/>
        <v> </v>
      </c>
      <c r="I344" s="197" t="str">
        <f>IF(COUNTIF($F$325:$F344,F344)&lt;2,$F344," ")</f>
        <v> </v>
      </c>
      <c r="J344" s="197">
        <f t="shared" si="45"/>
        <v>100</v>
      </c>
      <c r="K344" s="197" t="str">
        <f>IF(COUNTIF($F$325:$F344,F344)&lt;3,$F344," ")</f>
        <v> </v>
      </c>
      <c r="L344" s="112">
        <f t="shared" si="43"/>
        <v>20</v>
      </c>
      <c r="M344" s="112">
        <f t="shared" si="46"/>
      </c>
      <c r="N344" s="112">
        <f t="shared" si="47"/>
        <v>100</v>
      </c>
    </row>
    <row r="345" spans="1:14" ht="15" customHeight="1">
      <c r="A345" s="22">
        <v>21</v>
      </c>
      <c r="B345" s="158"/>
      <c r="C345" s="159">
        <v>21</v>
      </c>
      <c r="D345" s="155" t="str">
        <f>IF(B345&gt;0,(VLOOKUP($B345,Engagement!$B$274:$G$364,3,FALSE))," ")</f>
        <v> </v>
      </c>
      <c r="E345" s="155" t="str">
        <f>IF(B345&gt;0,(VLOOKUP($B345,Engagement!$B$274:$G$364,4,FALSE))," ")</f>
        <v> </v>
      </c>
      <c r="F345" s="155" t="str">
        <f>IF(B345&gt;0,(VLOOKUP($B345,Engagement!$B$274:$G$364,5,FALSE))," ")</f>
        <v> </v>
      </c>
      <c r="G345" s="156" t="str">
        <f>IF(B345&gt;0,(VLOOKUP($B345,Engagement!$B$274:$G$364,6,FALSE))," ")</f>
        <v> </v>
      </c>
      <c r="H345" s="152" t="str">
        <f t="shared" si="44"/>
        <v> </v>
      </c>
      <c r="I345" s="197" t="str">
        <f>IF(COUNTIF($F$325:$F345,F345)&lt;2,$F345," ")</f>
        <v> </v>
      </c>
      <c r="J345" s="197">
        <f t="shared" si="45"/>
        <v>100</v>
      </c>
      <c r="K345" s="197" t="str">
        <f>IF(COUNTIF($F$325:$F345,F345)&lt;3,$F345," ")</f>
        <v> </v>
      </c>
      <c r="L345" s="112">
        <f t="shared" si="43"/>
        <v>21</v>
      </c>
      <c r="M345" s="112">
        <f t="shared" si="46"/>
      </c>
      <c r="N345" s="112">
        <f t="shared" si="47"/>
        <v>100</v>
      </c>
    </row>
    <row r="346" spans="1:14" ht="15" customHeight="1">
      <c r="A346" s="22">
        <v>22</v>
      </c>
      <c r="B346" s="138"/>
      <c r="C346" s="172">
        <v>22</v>
      </c>
      <c r="D346" s="155" t="str">
        <f>IF(B346&gt;0,(VLOOKUP($B346,Engagement!$B$274:$G$364,3,FALSE))," ")</f>
        <v> </v>
      </c>
      <c r="E346" s="155" t="str">
        <f>IF(B346&gt;0,(VLOOKUP($B346,Engagement!$B$274:$G$364,4,FALSE))," ")</f>
        <v> </v>
      </c>
      <c r="F346" s="155" t="str">
        <f>IF(B346&gt;0,(VLOOKUP($B346,Engagement!$B$274:$G$364,5,FALSE))," ")</f>
        <v> </v>
      </c>
      <c r="G346" s="156" t="str">
        <f>IF(B346&gt;0,(VLOOKUP($B346,Engagement!$B$274:$G$364,6,FALSE))," ")</f>
        <v> </v>
      </c>
      <c r="H346" s="152" t="str">
        <f t="shared" si="44"/>
        <v> </v>
      </c>
      <c r="I346" s="197" t="str">
        <f>IF(COUNTIF($F$325:$F346,F346)&lt;2,$F346," ")</f>
        <v> </v>
      </c>
      <c r="J346" s="197">
        <f t="shared" si="45"/>
        <v>100</v>
      </c>
      <c r="K346" s="197" t="str">
        <f>IF(COUNTIF($F$325:$F346,F346)&lt;3,$F346," ")</f>
        <v> </v>
      </c>
      <c r="L346" s="112">
        <f t="shared" si="43"/>
        <v>22</v>
      </c>
      <c r="M346" s="112">
        <f t="shared" si="46"/>
      </c>
      <c r="N346" s="112">
        <f t="shared" si="47"/>
        <v>100</v>
      </c>
    </row>
    <row r="347" spans="1:14" ht="15" customHeight="1">
      <c r="A347" s="22">
        <v>23</v>
      </c>
      <c r="B347" s="158"/>
      <c r="C347" s="159">
        <v>23</v>
      </c>
      <c r="D347" s="155" t="str">
        <f>IF(B347&gt;0,(VLOOKUP($B347,Engagement!$B$274:$G$364,3,FALSE))," ")</f>
        <v> </v>
      </c>
      <c r="E347" s="155" t="str">
        <f>IF(B347&gt;0,(VLOOKUP($B347,Engagement!$B$274:$G$364,4,FALSE))," ")</f>
        <v> </v>
      </c>
      <c r="F347" s="155" t="str">
        <f>IF(B347&gt;0,(VLOOKUP($B347,Engagement!$B$274:$G$364,5,FALSE))," ")</f>
        <v> </v>
      </c>
      <c r="G347" s="156" t="str">
        <f>IF(B347&gt;0,(VLOOKUP($B347,Engagement!$B$274:$G$364,6,FALSE))," ")</f>
        <v> </v>
      </c>
      <c r="H347" s="152" t="str">
        <f t="shared" si="44"/>
        <v> </v>
      </c>
      <c r="I347" s="197" t="str">
        <f>IF(COUNTIF($F$325:$F347,F347)&lt;2,$F347," ")</f>
        <v> </v>
      </c>
      <c r="J347" s="197">
        <f t="shared" si="45"/>
        <v>100</v>
      </c>
      <c r="K347" s="197" t="str">
        <f>IF(COUNTIF($F$325:$F347,F347)&lt;3,$F347," ")</f>
        <v> </v>
      </c>
      <c r="L347" s="112">
        <f t="shared" si="43"/>
        <v>23</v>
      </c>
      <c r="M347" s="112">
        <f t="shared" si="46"/>
      </c>
      <c r="N347" s="112">
        <f t="shared" si="47"/>
        <v>100</v>
      </c>
    </row>
    <row r="348" spans="1:14" ht="15" customHeight="1">
      <c r="A348" s="22">
        <v>24</v>
      </c>
      <c r="B348" s="138"/>
      <c r="C348" s="172">
        <v>24</v>
      </c>
      <c r="D348" s="155" t="str">
        <f>IF(B348&gt;0,(VLOOKUP($B348,Engagement!$B$274:$G$364,3,FALSE))," ")</f>
        <v> </v>
      </c>
      <c r="E348" s="155" t="str">
        <f>IF(B348&gt;0,(VLOOKUP($B348,Engagement!$B$274:$G$364,4,FALSE))," ")</f>
        <v> </v>
      </c>
      <c r="F348" s="155" t="str">
        <f>IF(B348&gt;0,(VLOOKUP($B348,Engagement!$B$274:$G$364,5,FALSE))," ")</f>
        <v> </v>
      </c>
      <c r="G348" s="156" t="str">
        <f>IF(B348&gt;0,(VLOOKUP($B348,Engagement!$B$274:$G$364,6,FALSE))," ")</f>
        <v> </v>
      </c>
      <c r="H348" s="152" t="str">
        <f t="shared" si="44"/>
        <v> </v>
      </c>
      <c r="I348" s="197" t="str">
        <f>IF(COUNTIF($F$325:$F348,F348)&lt;2,$F348," ")</f>
        <v> </v>
      </c>
      <c r="J348" s="197">
        <f t="shared" si="45"/>
        <v>100</v>
      </c>
      <c r="K348" s="197" t="str">
        <f>IF(COUNTIF($F$325:$F348,F348)&lt;3,$F348," ")</f>
        <v> </v>
      </c>
      <c r="L348" s="112">
        <f t="shared" si="43"/>
        <v>24</v>
      </c>
      <c r="M348" s="112">
        <f t="shared" si="46"/>
      </c>
      <c r="N348" s="112">
        <f t="shared" si="47"/>
        <v>100</v>
      </c>
    </row>
    <row r="349" spans="1:14" ht="15" customHeight="1">
      <c r="A349" s="22">
        <v>25</v>
      </c>
      <c r="B349" s="158"/>
      <c r="C349" s="159">
        <v>25</v>
      </c>
      <c r="D349" s="155" t="str">
        <f>IF(B349&gt;0,(VLOOKUP($B349,Engagement!$B$274:$G$364,3,FALSE))," ")</f>
        <v> </v>
      </c>
      <c r="E349" s="155" t="str">
        <f>IF(B349&gt;0,(VLOOKUP($B349,Engagement!$B$274:$G$364,4,FALSE))," ")</f>
        <v> </v>
      </c>
      <c r="F349" s="155" t="str">
        <f>IF(B349&gt;0,(VLOOKUP($B349,Engagement!$B$274:$G$364,5,FALSE))," ")</f>
        <v> </v>
      </c>
      <c r="G349" s="156" t="str">
        <f>IF(B349&gt;0,(VLOOKUP($B349,Engagement!$B$274:$G$364,6,FALSE))," ")</f>
        <v> </v>
      </c>
      <c r="H349" s="152" t="str">
        <f t="shared" si="44"/>
        <v> </v>
      </c>
      <c r="I349" s="197" t="str">
        <f>IF(COUNTIF($F$325:$F349,F349)&lt;2,$F349," ")</f>
        <v> </v>
      </c>
      <c r="J349" s="197">
        <f t="shared" si="45"/>
        <v>100</v>
      </c>
      <c r="K349" s="197" t="str">
        <f>IF(COUNTIF($F$325:$F349,F349)&lt;3,$F349," ")</f>
        <v> </v>
      </c>
      <c r="L349" s="112">
        <f t="shared" si="43"/>
        <v>25</v>
      </c>
      <c r="M349" s="112">
        <f t="shared" si="46"/>
      </c>
      <c r="N349" s="112">
        <f t="shared" si="47"/>
        <v>100</v>
      </c>
    </row>
    <row r="350" spans="1:14" ht="15" customHeight="1">
      <c r="A350" s="22">
        <v>26</v>
      </c>
      <c r="B350" s="138"/>
      <c r="C350" s="172">
        <v>26</v>
      </c>
      <c r="D350" s="155" t="str">
        <f>IF(B350&gt;0,(VLOOKUP($B350,Engagement!$B$274:$G$364,3,FALSE))," ")</f>
        <v> </v>
      </c>
      <c r="E350" s="155" t="str">
        <f>IF(B350&gt;0,(VLOOKUP($B350,Engagement!$B$274:$G$364,4,FALSE))," ")</f>
        <v> </v>
      </c>
      <c r="F350" s="155" t="str">
        <f>IF(B350&gt;0,(VLOOKUP($B350,Engagement!$B$274:$G$364,5,FALSE))," ")</f>
        <v> </v>
      </c>
      <c r="G350" s="156" t="str">
        <f>IF(B350&gt;0,(VLOOKUP($B350,Engagement!$B$274:$G$364,6,FALSE))," ")</f>
        <v> </v>
      </c>
      <c r="H350" s="152" t="str">
        <f t="shared" si="44"/>
        <v> </v>
      </c>
      <c r="I350" s="197" t="str">
        <f>IF(COUNTIF($F$325:$F350,F350)&lt;2,$F350," ")</f>
        <v> </v>
      </c>
      <c r="J350" s="197">
        <f t="shared" si="45"/>
        <v>100</v>
      </c>
      <c r="K350" s="197" t="str">
        <f>IF(COUNTIF($F$325:$F350,F350)&lt;3,$F350," ")</f>
        <v> </v>
      </c>
      <c r="L350" s="112">
        <f t="shared" si="43"/>
        <v>26</v>
      </c>
      <c r="M350" s="112">
        <f t="shared" si="46"/>
      </c>
      <c r="N350" s="112">
        <f t="shared" si="47"/>
        <v>100</v>
      </c>
    </row>
    <row r="351" spans="1:14" ht="15" customHeight="1">
      <c r="A351" s="22">
        <v>27</v>
      </c>
      <c r="B351" s="158"/>
      <c r="C351" s="159">
        <v>27</v>
      </c>
      <c r="D351" s="155" t="str">
        <f>IF(B351&gt;0,(VLOOKUP($B351,Engagement!$B$274:$G$364,3,FALSE))," ")</f>
        <v> </v>
      </c>
      <c r="E351" s="155" t="str">
        <f>IF(B351&gt;0,(VLOOKUP($B351,Engagement!$B$274:$G$364,4,FALSE))," ")</f>
        <v> </v>
      </c>
      <c r="F351" s="155" t="str">
        <f>IF(B351&gt;0,(VLOOKUP($B351,Engagement!$B$274:$G$364,5,FALSE))," ")</f>
        <v> </v>
      </c>
      <c r="G351" s="156" t="str">
        <f>IF(B351&gt;0,(VLOOKUP($B351,Engagement!$B$274:$G$364,6,FALSE))," ")</f>
        <v> </v>
      </c>
      <c r="H351" s="152" t="str">
        <f t="shared" si="44"/>
        <v> </v>
      </c>
      <c r="I351" s="197" t="str">
        <f>IF(COUNTIF($F$325:$F351,F351)&lt;2,$F351," ")</f>
        <v> </v>
      </c>
      <c r="J351" s="197">
        <f t="shared" si="45"/>
        <v>100</v>
      </c>
      <c r="K351" s="197" t="str">
        <f>IF(COUNTIF($F$325:$F351,F351)&lt;3,$F351," ")</f>
        <v> </v>
      </c>
      <c r="L351" s="112">
        <f t="shared" si="43"/>
        <v>27</v>
      </c>
      <c r="M351" s="112">
        <f t="shared" si="46"/>
      </c>
      <c r="N351" s="112">
        <f t="shared" si="47"/>
        <v>100</v>
      </c>
    </row>
    <row r="352" spans="1:14" ht="15" customHeight="1">
      <c r="A352" s="22">
        <v>28</v>
      </c>
      <c r="B352" s="138"/>
      <c r="C352" s="172">
        <v>28</v>
      </c>
      <c r="D352" s="155" t="str">
        <f>IF(B352&gt;0,(VLOOKUP($B352,Engagement!$B$274:$G$364,3,FALSE))," ")</f>
        <v> </v>
      </c>
      <c r="E352" s="155" t="str">
        <f>IF(B352&gt;0,(VLOOKUP($B352,Engagement!$B$274:$G$364,4,FALSE))," ")</f>
        <v> </v>
      </c>
      <c r="F352" s="155" t="str">
        <f>IF(B352&gt;0,(VLOOKUP($B352,Engagement!$B$274:$G$364,5,FALSE))," ")</f>
        <v> </v>
      </c>
      <c r="G352" s="156" t="str">
        <f>IF(B352&gt;0,(VLOOKUP($B352,Engagement!$B$274:$G$364,6,FALSE))," ")</f>
        <v> </v>
      </c>
      <c r="H352" s="152" t="str">
        <f t="shared" si="44"/>
        <v> </v>
      </c>
      <c r="I352" s="197" t="str">
        <f>IF(COUNTIF($F$325:$F352,F352)&lt;2,$F352," ")</f>
        <v> </v>
      </c>
      <c r="J352" s="197">
        <f t="shared" si="45"/>
        <v>100</v>
      </c>
      <c r="K352" s="197" t="str">
        <f>IF(COUNTIF($F$325:$F352,F352)&lt;3,$F352," ")</f>
        <v> </v>
      </c>
      <c r="L352" s="112">
        <f t="shared" si="43"/>
        <v>28</v>
      </c>
      <c r="M352" s="112">
        <f t="shared" si="46"/>
      </c>
      <c r="N352" s="112">
        <f t="shared" si="47"/>
        <v>100</v>
      </c>
    </row>
    <row r="353" spans="1:14" ht="15" customHeight="1">
      <c r="A353" s="22">
        <v>29</v>
      </c>
      <c r="B353" s="158"/>
      <c r="C353" s="159">
        <v>29</v>
      </c>
      <c r="D353" s="155" t="str">
        <f>IF(B353&gt;0,(VLOOKUP($B353,Engagement!$B$274:$G$364,3,FALSE))," ")</f>
        <v> </v>
      </c>
      <c r="E353" s="155" t="str">
        <f>IF(B353&gt;0,(VLOOKUP($B353,Engagement!$B$274:$G$364,4,FALSE))," ")</f>
        <v> </v>
      </c>
      <c r="F353" s="155" t="str">
        <f>IF(B353&gt;0,(VLOOKUP($B353,Engagement!$B$274:$G$364,5,FALSE))," ")</f>
        <v> </v>
      </c>
      <c r="G353" s="156" t="str">
        <f>IF(B353&gt;0,(VLOOKUP($B353,Engagement!$B$274:$G$364,6,FALSE))," ")</f>
        <v> </v>
      </c>
      <c r="H353" s="152" t="str">
        <f t="shared" si="44"/>
        <v> </v>
      </c>
      <c r="I353" s="197" t="str">
        <f>IF(COUNTIF($F$325:$F353,F353)&lt;2,$F353," ")</f>
        <v> </v>
      </c>
      <c r="J353" s="197">
        <f t="shared" si="45"/>
        <v>100</v>
      </c>
      <c r="K353" s="197" t="str">
        <f>IF(COUNTIF($F$325:$F353,F353)&lt;3,$F353," ")</f>
        <v> </v>
      </c>
      <c r="L353" s="112">
        <f t="shared" si="43"/>
        <v>29</v>
      </c>
      <c r="M353" s="112">
        <f t="shared" si="46"/>
      </c>
      <c r="N353" s="112">
        <f t="shared" si="47"/>
        <v>100</v>
      </c>
    </row>
    <row r="354" spans="1:14" ht="15" customHeight="1">
      <c r="A354" s="22">
        <v>30</v>
      </c>
      <c r="B354" s="138"/>
      <c r="C354" s="172">
        <v>30</v>
      </c>
      <c r="D354" s="155" t="str">
        <f>IF(B354&gt;0,(VLOOKUP($B354,Engagement!$B$274:$G$364,3,FALSE))," ")</f>
        <v> </v>
      </c>
      <c r="E354" s="155" t="str">
        <f>IF(B354&gt;0,(VLOOKUP($B354,Engagement!$B$274:$G$364,4,FALSE))," ")</f>
        <v> </v>
      </c>
      <c r="F354" s="155" t="str">
        <f>IF(B354&gt;0,(VLOOKUP($B354,Engagement!$B$274:$G$364,5,FALSE))," ")</f>
        <v> </v>
      </c>
      <c r="G354" s="156" t="str">
        <f>IF(B354&gt;0,(VLOOKUP($B354,Engagement!$B$274:$G$364,6,FALSE))," ")</f>
        <v> </v>
      </c>
      <c r="H354" s="152" t="str">
        <f t="shared" si="44"/>
        <v> </v>
      </c>
      <c r="I354" s="197" t="str">
        <f>IF(COUNTIF($F$325:$F354,F354)&lt;2,$F354," ")</f>
        <v> </v>
      </c>
      <c r="J354" s="197">
        <f t="shared" si="45"/>
        <v>100</v>
      </c>
      <c r="K354" s="197" t="str">
        <f>IF(COUNTIF($F$325:$F354,F354)&lt;3,$F354," ")</f>
        <v> </v>
      </c>
      <c r="L354" s="112">
        <f t="shared" si="43"/>
        <v>30</v>
      </c>
      <c r="M354" s="112">
        <f t="shared" si="46"/>
      </c>
      <c r="N354" s="112">
        <f t="shared" si="47"/>
        <v>100</v>
      </c>
    </row>
    <row r="355" spans="1:14" ht="15" customHeight="1">
      <c r="A355" s="22">
        <v>31</v>
      </c>
      <c r="B355" s="158"/>
      <c r="C355" s="159">
        <v>31</v>
      </c>
      <c r="D355" s="155" t="str">
        <f>IF(B355&gt;0,(VLOOKUP($B355,Engagement!$B$274:$G$364,3,FALSE))," ")</f>
        <v> </v>
      </c>
      <c r="E355" s="155" t="str">
        <f>IF(B355&gt;0,(VLOOKUP($B355,Engagement!$B$274:$G$364,4,FALSE))," ")</f>
        <v> </v>
      </c>
      <c r="F355" s="155" t="str">
        <f>IF(B355&gt;0,(VLOOKUP($B355,Engagement!$B$274:$G$364,5,FALSE))," ")</f>
        <v> </v>
      </c>
      <c r="G355" s="156" t="str">
        <f>IF(B355&gt;0,(VLOOKUP($B355,Engagement!$B$274:$G$364,6,FALSE))," ")</f>
        <v> </v>
      </c>
      <c r="H355" s="152" t="str">
        <f t="shared" si="44"/>
        <v> </v>
      </c>
      <c r="I355" s="197" t="str">
        <f>IF(COUNTIF($F$325:$F355,F355)&lt;2,$F355," ")</f>
        <v> </v>
      </c>
      <c r="J355" s="197">
        <f t="shared" si="45"/>
        <v>100</v>
      </c>
      <c r="K355" s="197" t="str">
        <f>IF(COUNTIF($F$325:$F355,F355)&lt;3,$F355," ")</f>
        <v> </v>
      </c>
      <c r="L355" s="112">
        <f t="shared" si="43"/>
        <v>31</v>
      </c>
      <c r="M355" s="112">
        <f t="shared" si="46"/>
      </c>
      <c r="N355" s="112">
        <f t="shared" si="47"/>
        <v>100</v>
      </c>
    </row>
    <row r="356" spans="1:14" ht="15" customHeight="1">
      <c r="A356" s="22">
        <v>32</v>
      </c>
      <c r="B356" s="138"/>
      <c r="C356" s="172">
        <v>32</v>
      </c>
      <c r="D356" s="155" t="str">
        <f>IF(B356&gt;0,(VLOOKUP($B356,Engagement!$B$274:$G$364,3,FALSE))," ")</f>
        <v> </v>
      </c>
      <c r="E356" s="155" t="str">
        <f>IF(B356&gt;0,(VLOOKUP($B356,Engagement!$B$274:$G$364,4,FALSE))," ")</f>
        <v> </v>
      </c>
      <c r="F356" s="155" t="str">
        <f>IF(B356&gt;0,(VLOOKUP($B356,Engagement!$B$274:$G$364,5,FALSE))," ")</f>
        <v> </v>
      </c>
      <c r="G356" s="156" t="str">
        <f>IF(B356&gt;0,(VLOOKUP($B356,Engagement!$B$274:$G$364,6,FALSE))," ")</f>
        <v> </v>
      </c>
      <c r="H356" s="152" t="str">
        <f t="shared" si="44"/>
        <v> </v>
      </c>
      <c r="I356" s="197" t="str">
        <f>IF(COUNTIF($F$325:$F356,F356)&lt;2,$F356," ")</f>
        <v> </v>
      </c>
      <c r="J356" s="197">
        <f t="shared" si="45"/>
        <v>100</v>
      </c>
      <c r="K356" s="197" t="str">
        <f>IF(COUNTIF($F$325:$F356,F356)&lt;3,$F356," ")</f>
        <v> </v>
      </c>
      <c r="L356" s="112">
        <f t="shared" si="43"/>
        <v>32</v>
      </c>
      <c r="M356" s="112">
        <f t="shared" si="46"/>
      </c>
      <c r="N356" s="112">
        <f t="shared" si="47"/>
        <v>100</v>
      </c>
    </row>
    <row r="357" spans="1:14" ht="15" customHeight="1">
      <c r="A357" s="22">
        <v>33</v>
      </c>
      <c r="B357" s="158"/>
      <c r="C357" s="159">
        <v>33</v>
      </c>
      <c r="D357" s="155" t="str">
        <f>IF(B357&gt;0,(VLOOKUP($B357,Engagement!$B$274:$G$364,3,FALSE))," ")</f>
        <v> </v>
      </c>
      <c r="E357" s="155" t="str">
        <f>IF(B357&gt;0,(VLOOKUP($B357,Engagement!$B$274:$G$364,4,FALSE))," ")</f>
        <v> </v>
      </c>
      <c r="F357" s="155" t="str">
        <f>IF(B357&gt;0,(VLOOKUP($B357,Engagement!$B$274:$G$364,5,FALSE))," ")</f>
        <v> </v>
      </c>
      <c r="G357" s="156" t="str">
        <f>IF(B357&gt;0,(VLOOKUP($B357,Engagement!$B$274:$G$364,6,FALSE))," ")</f>
        <v> </v>
      </c>
      <c r="H357" s="152" t="str">
        <f t="shared" si="44"/>
        <v> </v>
      </c>
      <c r="I357" s="197" t="str">
        <f>IF(COUNTIF($F$325:$F357,F357)&lt;2,$F357," ")</f>
        <v> </v>
      </c>
      <c r="J357" s="197">
        <f t="shared" si="45"/>
        <v>100</v>
      </c>
      <c r="K357" s="197" t="str">
        <f>IF(COUNTIF($F$325:$F357,F357)&lt;3,$F357," ")</f>
        <v> </v>
      </c>
      <c r="L357" s="112">
        <f t="shared" si="43"/>
        <v>33</v>
      </c>
      <c r="M357" s="112">
        <f t="shared" si="46"/>
      </c>
      <c r="N357" s="112">
        <f t="shared" si="47"/>
        <v>100</v>
      </c>
    </row>
    <row r="358" spans="1:14" ht="15" customHeight="1">
      <c r="A358" s="22">
        <v>34</v>
      </c>
      <c r="B358" s="138"/>
      <c r="C358" s="172">
        <v>34</v>
      </c>
      <c r="D358" s="155" t="str">
        <f>IF(B358&gt;0,(VLOOKUP($B358,Engagement!$B$274:$G$364,3,FALSE))," ")</f>
        <v> </v>
      </c>
      <c r="E358" s="155" t="str">
        <f>IF(B358&gt;0,(VLOOKUP($B358,Engagement!$B$274:$G$364,4,FALSE))," ")</f>
        <v> </v>
      </c>
      <c r="F358" s="155" t="str">
        <f>IF(B358&gt;0,(VLOOKUP($B358,Engagement!$B$274:$G$364,5,FALSE))," ")</f>
        <v> </v>
      </c>
      <c r="G358" s="156" t="str">
        <f>IF(B358&gt;0,(VLOOKUP($B358,Engagement!$B$274:$G$364,6,FALSE))," ")</f>
        <v> </v>
      </c>
      <c r="H358" s="152" t="str">
        <f t="shared" si="44"/>
        <v> </v>
      </c>
      <c r="I358" s="197" t="str">
        <f>IF(COUNTIF($F$325:$F358,F358)&lt;2,$F358," ")</f>
        <v> </v>
      </c>
      <c r="J358" s="197">
        <f t="shared" si="45"/>
        <v>100</v>
      </c>
      <c r="K358" s="197" t="str">
        <f>IF(COUNTIF($F$325:$F358,F358)&lt;3,$F358," ")</f>
        <v> </v>
      </c>
      <c r="L358" s="112">
        <f t="shared" si="43"/>
        <v>34</v>
      </c>
      <c r="M358" s="112">
        <f t="shared" si="46"/>
      </c>
      <c r="N358" s="112">
        <f t="shared" si="47"/>
        <v>100</v>
      </c>
    </row>
    <row r="359" spans="1:14" ht="15" customHeight="1">
      <c r="A359" s="22">
        <v>35</v>
      </c>
      <c r="B359" s="158"/>
      <c r="C359" s="159">
        <v>35</v>
      </c>
      <c r="D359" s="155" t="str">
        <f>IF(B359&gt;0,(VLOOKUP($B359,Engagement!$B$274:$G$364,3,FALSE))," ")</f>
        <v> </v>
      </c>
      <c r="E359" s="155" t="str">
        <f>IF(B359&gt;0,(VLOOKUP($B359,Engagement!$B$274:$G$364,4,FALSE))," ")</f>
        <v> </v>
      </c>
      <c r="F359" s="155" t="str">
        <f>IF(B359&gt;0,(VLOOKUP($B359,Engagement!$B$274:$G$364,5,FALSE))," ")</f>
        <v> </v>
      </c>
      <c r="G359" s="156" t="str">
        <f>IF(B359&gt;0,(VLOOKUP($B359,Engagement!$B$274:$G$364,6,FALSE))," ")</f>
        <v> </v>
      </c>
      <c r="H359" s="152" t="str">
        <f t="shared" si="44"/>
        <v> </v>
      </c>
      <c r="I359" s="197" t="str">
        <f>IF(COUNTIF($F$325:$F359,F359)&lt;2,$F359," ")</f>
        <v> </v>
      </c>
      <c r="J359" s="197">
        <f t="shared" si="45"/>
        <v>100</v>
      </c>
      <c r="K359" s="197" t="str">
        <f>IF(COUNTIF($F$325:$F359,F359)&lt;3,$F359," ")</f>
        <v> </v>
      </c>
      <c r="L359" s="112">
        <f t="shared" si="43"/>
        <v>35</v>
      </c>
      <c r="M359" s="112">
        <f t="shared" si="46"/>
      </c>
      <c r="N359" s="112">
        <f t="shared" si="47"/>
        <v>100</v>
      </c>
    </row>
    <row r="360" spans="1:14" ht="15" customHeight="1">
      <c r="A360" s="22">
        <v>36</v>
      </c>
      <c r="B360" s="138"/>
      <c r="C360" s="172">
        <v>36</v>
      </c>
      <c r="D360" s="155" t="str">
        <f>IF(B360&gt;0,(VLOOKUP($B360,Engagement!$B$274:$G$364,3,FALSE))," ")</f>
        <v> </v>
      </c>
      <c r="E360" s="155" t="str">
        <f>IF(B360&gt;0,(VLOOKUP($B360,Engagement!$B$274:$G$364,4,FALSE))," ")</f>
        <v> </v>
      </c>
      <c r="F360" s="155" t="str">
        <f>IF(B360&gt;0,(VLOOKUP($B360,Engagement!$B$274:$G$364,5,FALSE))," ")</f>
        <v> </v>
      </c>
      <c r="G360" s="156" t="str">
        <f>IF(B360&gt;0,(VLOOKUP($B360,Engagement!$B$274:$G$364,6,FALSE))," ")</f>
        <v> </v>
      </c>
      <c r="H360" s="152" t="str">
        <f t="shared" si="44"/>
        <v> </v>
      </c>
      <c r="I360" s="197" t="str">
        <f>IF(COUNTIF($F$325:$F360,F360)&lt;2,$F360," ")</f>
        <v> </v>
      </c>
      <c r="J360" s="197">
        <f t="shared" si="45"/>
        <v>100</v>
      </c>
      <c r="K360" s="197" t="str">
        <f>IF(COUNTIF($F$325:$F360,F360)&lt;3,$F360," ")</f>
        <v> </v>
      </c>
      <c r="L360" s="112">
        <f t="shared" si="43"/>
        <v>36</v>
      </c>
      <c r="M360" s="112">
        <f t="shared" si="46"/>
      </c>
      <c r="N360" s="112">
        <f t="shared" si="47"/>
        <v>100</v>
      </c>
    </row>
    <row r="361" spans="1:14" ht="15" customHeight="1">
      <c r="A361" s="22">
        <v>37</v>
      </c>
      <c r="B361" s="158"/>
      <c r="C361" s="159">
        <v>37</v>
      </c>
      <c r="D361" s="155" t="str">
        <f>IF(B361&gt;0,(VLOOKUP($B361,Engagement!$B$274:$G$364,3,FALSE))," ")</f>
        <v> </v>
      </c>
      <c r="E361" s="155" t="str">
        <f>IF(B361&gt;0,(VLOOKUP($B361,Engagement!$B$274:$G$364,4,FALSE))," ")</f>
        <v> </v>
      </c>
      <c r="F361" s="155" t="str">
        <f>IF(B361&gt;0,(VLOOKUP($B361,Engagement!$B$274:$G$364,5,FALSE))," ")</f>
        <v> </v>
      </c>
      <c r="G361" s="156" t="str">
        <f>IF(B361&gt;0,(VLOOKUP($B361,Engagement!$B$274:$G$364,6,FALSE))," ")</f>
        <v> </v>
      </c>
      <c r="H361" s="152" t="str">
        <f t="shared" si="44"/>
        <v> </v>
      </c>
      <c r="I361" s="197" t="str">
        <f>IF(COUNTIF($F$325:$F361,F361)&lt;2,$F361," ")</f>
        <v> </v>
      </c>
      <c r="J361" s="197">
        <f t="shared" si="45"/>
        <v>100</v>
      </c>
      <c r="K361" s="197" t="str">
        <f>IF(COUNTIF($F$325:$F361,F361)&lt;3,$F361," ")</f>
        <v> </v>
      </c>
      <c r="L361" s="112">
        <f t="shared" si="43"/>
        <v>37</v>
      </c>
      <c r="M361" s="112">
        <f t="shared" si="46"/>
      </c>
      <c r="N361" s="112">
        <f t="shared" si="47"/>
        <v>100</v>
      </c>
    </row>
    <row r="362" spans="1:14" ht="15" customHeight="1">
      <c r="A362" s="22">
        <v>38</v>
      </c>
      <c r="B362" s="138"/>
      <c r="C362" s="172">
        <v>38</v>
      </c>
      <c r="D362" s="155" t="str">
        <f>IF(B362&gt;0,(VLOOKUP($B362,Engagement!$B$274:$G$364,3,FALSE))," ")</f>
        <v> </v>
      </c>
      <c r="E362" s="155" t="str">
        <f>IF(B362&gt;0,(VLOOKUP($B362,Engagement!$B$274:$G$364,4,FALSE))," ")</f>
        <v> </v>
      </c>
      <c r="F362" s="155" t="str">
        <f>IF(B362&gt;0,(VLOOKUP($B362,Engagement!$B$274:$G$364,5,FALSE))," ")</f>
        <v> </v>
      </c>
      <c r="G362" s="156" t="str">
        <f>IF(B362&gt;0,(VLOOKUP($B362,Engagement!$B$274:$G$364,6,FALSE))," ")</f>
        <v> </v>
      </c>
      <c r="H362" s="152" t="str">
        <f t="shared" si="44"/>
        <v> </v>
      </c>
      <c r="I362" s="197" t="str">
        <f>IF(COUNTIF($F$325:$F362,F362)&lt;2,$F362," ")</f>
        <v> </v>
      </c>
      <c r="J362" s="197">
        <f t="shared" si="45"/>
        <v>100</v>
      </c>
      <c r="K362" s="197" t="str">
        <f>IF(COUNTIF($F$325:$F362,F362)&lt;3,$F362," ")</f>
        <v> </v>
      </c>
      <c r="L362" s="112">
        <f t="shared" si="43"/>
        <v>38</v>
      </c>
      <c r="M362" s="112">
        <f t="shared" si="46"/>
      </c>
      <c r="N362" s="112">
        <f t="shared" si="47"/>
        <v>100</v>
      </c>
    </row>
    <row r="363" spans="1:14" ht="15" customHeight="1">
      <c r="A363" s="22">
        <v>39</v>
      </c>
      <c r="B363" s="158"/>
      <c r="C363" s="159">
        <v>39</v>
      </c>
      <c r="D363" s="155" t="str">
        <f>IF(B363&gt;0,(VLOOKUP($B363,Engagement!$B$274:$G$364,3,FALSE))," ")</f>
        <v> </v>
      </c>
      <c r="E363" s="155" t="str">
        <f>IF(B363&gt;0,(VLOOKUP($B363,Engagement!$B$274:$G$364,4,FALSE))," ")</f>
        <v> </v>
      </c>
      <c r="F363" s="155" t="str">
        <f>IF(B363&gt;0,(VLOOKUP($B363,Engagement!$B$274:$G$364,5,FALSE))," ")</f>
        <v> </v>
      </c>
      <c r="G363" s="156" t="str">
        <f>IF(B363&gt;0,(VLOOKUP($B363,Engagement!$B$274:$G$364,6,FALSE))," ")</f>
        <v> </v>
      </c>
      <c r="H363" s="152" t="str">
        <f t="shared" si="44"/>
        <v> </v>
      </c>
      <c r="I363" s="197" t="str">
        <f>IF(COUNTIF($F$325:$F363,F363)&lt;2,$F363," ")</f>
        <v> </v>
      </c>
      <c r="J363" s="197">
        <f t="shared" si="45"/>
        <v>100</v>
      </c>
      <c r="K363" s="197" t="str">
        <f>IF(COUNTIF($F$325:$F363,F363)&lt;3,$F363," ")</f>
        <v> </v>
      </c>
      <c r="L363" s="112">
        <f t="shared" si="43"/>
        <v>39</v>
      </c>
      <c r="M363" s="112">
        <f t="shared" si="46"/>
      </c>
      <c r="N363" s="112">
        <f t="shared" si="47"/>
        <v>100</v>
      </c>
    </row>
    <row r="364" spans="1:14" ht="15" customHeight="1">
      <c r="A364" s="22">
        <v>40</v>
      </c>
      <c r="B364" s="138"/>
      <c r="C364" s="172">
        <v>40</v>
      </c>
      <c r="D364" s="155" t="str">
        <f>IF(B364&gt;0,(VLOOKUP($B364,Engagement!$B$274:$G$364,3,FALSE))," ")</f>
        <v> </v>
      </c>
      <c r="E364" s="155" t="str">
        <f>IF(B364&gt;0,(VLOOKUP($B364,Engagement!$B$274:$G$364,4,FALSE))," ")</f>
        <v> </v>
      </c>
      <c r="F364" s="155" t="str">
        <f>IF(B364&gt;0,(VLOOKUP($B364,Engagement!$B$274:$G$364,5,FALSE))," ")</f>
        <v> </v>
      </c>
      <c r="G364" s="156" t="str">
        <f>IF(B364&gt;0,(VLOOKUP($B364,Engagement!$B$274:$G$364,6,FALSE))," ")</f>
        <v> </v>
      </c>
      <c r="H364" s="152" t="str">
        <f t="shared" si="44"/>
        <v> </v>
      </c>
      <c r="I364" s="197" t="str">
        <f>IF(COUNTIF($F$325:$F364,F364)&lt;2,$F364," ")</f>
        <v> </v>
      </c>
      <c r="J364" s="197">
        <f t="shared" si="45"/>
        <v>100</v>
      </c>
      <c r="K364" s="197" t="str">
        <f>IF(COUNTIF($F$325:$F364,F364)&lt;3,$F364," ")</f>
        <v> </v>
      </c>
      <c r="L364" s="112">
        <f t="shared" si="43"/>
        <v>40</v>
      </c>
      <c r="M364" s="112">
        <f t="shared" si="46"/>
      </c>
      <c r="N364" s="112">
        <f t="shared" si="47"/>
        <v>100</v>
      </c>
    </row>
    <row r="365" spans="1:14" ht="15" customHeight="1">
      <c r="A365" s="22">
        <v>41</v>
      </c>
      <c r="B365" s="158"/>
      <c r="C365" s="159">
        <v>41</v>
      </c>
      <c r="D365" s="155" t="str">
        <f>IF(B365&gt;0,(VLOOKUP($B365,Engagement!$B$274:$G$364,3,FALSE))," ")</f>
        <v> </v>
      </c>
      <c r="E365" s="155" t="str">
        <f>IF(B365&gt;0,(VLOOKUP($B365,Engagement!$B$274:$G$364,4,FALSE))," ")</f>
        <v> </v>
      </c>
      <c r="F365" s="155" t="str">
        <f>IF(B365&gt;0,(VLOOKUP($B365,Engagement!$B$274:$G$364,5,FALSE))," ")</f>
        <v> </v>
      </c>
      <c r="G365" s="156" t="str">
        <f>IF(B365&gt;0,(VLOOKUP($B365,Engagement!$B$274:$G$364,6,FALSE))," ")</f>
        <v> </v>
      </c>
      <c r="H365" s="152" t="str">
        <f t="shared" si="44"/>
        <v> </v>
      </c>
      <c r="I365" s="197" t="str">
        <f>IF(COUNTIF($F$325:$F365,F365)&lt;2,$F365," ")</f>
        <v> </v>
      </c>
      <c r="J365" s="197">
        <f aca="true" t="shared" si="48" ref="J365:J374">IF($E$268&lt;5,100,(IF(I365=F365,C365,"")))</f>
        <v>100</v>
      </c>
      <c r="K365" s="197" t="str">
        <f>IF(COUNTIF($F$325:$F365,F365)&lt;3,$F365," ")</f>
        <v> </v>
      </c>
      <c r="L365" s="112">
        <f t="shared" si="43"/>
        <v>41</v>
      </c>
      <c r="M365" s="112">
        <f aca="true" t="shared" si="49" ref="M365:M374">IF(K365=I365,"",K365)</f>
      </c>
      <c r="N365" s="112">
        <f t="shared" si="47"/>
        <v>100</v>
      </c>
    </row>
    <row r="366" spans="1:14" ht="15" customHeight="1">
      <c r="A366" s="22">
        <v>42</v>
      </c>
      <c r="B366" s="138"/>
      <c r="C366" s="172">
        <v>42</v>
      </c>
      <c r="D366" s="155" t="str">
        <f>IF(B366&gt;0,(VLOOKUP($B366,Engagement!$B$274:$G$364,3,FALSE))," ")</f>
        <v> </v>
      </c>
      <c r="E366" s="155" t="str">
        <f>IF(B366&gt;0,(VLOOKUP($B366,Engagement!$B$274:$G$364,4,FALSE))," ")</f>
        <v> </v>
      </c>
      <c r="F366" s="155" t="str">
        <f>IF(B366&gt;0,(VLOOKUP($B366,Engagement!$B$274:$G$364,5,FALSE))," ")</f>
        <v> </v>
      </c>
      <c r="G366" s="156" t="str">
        <f>IF(B366&gt;0,(VLOOKUP($B366,Engagement!$B$274:$G$364,6,FALSE))," ")</f>
        <v> </v>
      </c>
      <c r="H366" s="152" t="str">
        <f t="shared" si="44"/>
        <v> </v>
      </c>
      <c r="I366" s="197" t="str">
        <f>IF(COUNTIF($F$325:$F366,F366)&lt;2,$F366," ")</f>
        <v> </v>
      </c>
      <c r="J366" s="197">
        <f t="shared" si="48"/>
        <v>100</v>
      </c>
      <c r="K366" s="197" t="str">
        <f>IF(COUNTIF($F$325:$F366,F366)&lt;3,$F366," ")</f>
        <v> </v>
      </c>
      <c r="L366" s="112">
        <f t="shared" si="43"/>
        <v>42</v>
      </c>
      <c r="M366" s="112">
        <f t="shared" si="49"/>
      </c>
      <c r="N366" s="112">
        <f t="shared" si="47"/>
        <v>100</v>
      </c>
    </row>
    <row r="367" spans="1:14" ht="15" customHeight="1">
      <c r="A367" s="22">
        <v>43</v>
      </c>
      <c r="B367" s="158"/>
      <c r="C367" s="159">
        <v>43</v>
      </c>
      <c r="D367" s="155" t="str">
        <f>IF(B367&gt;0,(VLOOKUP($B367,Engagement!$B$274:$G$364,3,FALSE))," ")</f>
        <v> </v>
      </c>
      <c r="E367" s="155" t="str">
        <f>IF(B367&gt;0,(VLOOKUP($B367,Engagement!$B$274:$G$364,4,FALSE))," ")</f>
        <v> </v>
      </c>
      <c r="F367" s="155" t="str">
        <f>IF(B367&gt;0,(VLOOKUP($B367,Engagement!$B$274:$G$364,5,FALSE))," ")</f>
        <v> </v>
      </c>
      <c r="G367" s="156" t="str">
        <f>IF(B367&gt;0,(VLOOKUP($B367,Engagement!$B$274:$G$364,6,FALSE))," ")</f>
        <v> </v>
      </c>
      <c r="H367" s="152" t="str">
        <f t="shared" si="44"/>
        <v> </v>
      </c>
      <c r="I367" s="197" t="str">
        <f>IF(COUNTIF($F$325:$F367,F367)&lt;2,$F367," ")</f>
        <v> </v>
      </c>
      <c r="J367" s="197">
        <f t="shared" si="48"/>
        <v>100</v>
      </c>
      <c r="K367" s="197" t="str">
        <f>IF(COUNTIF($F$325:$F367,F367)&lt;3,$F367," ")</f>
        <v> </v>
      </c>
      <c r="L367" s="112">
        <f t="shared" si="43"/>
        <v>43</v>
      </c>
      <c r="M367" s="112">
        <f t="shared" si="49"/>
      </c>
      <c r="N367" s="112">
        <f t="shared" si="47"/>
        <v>100</v>
      </c>
    </row>
    <row r="368" spans="1:14" ht="15" customHeight="1">
      <c r="A368" s="22">
        <v>44</v>
      </c>
      <c r="B368" s="138"/>
      <c r="C368" s="172">
        <v>44</v>
      </c>
      <c r="D368" s="155" t="str">
        <f>IF(B368&gt;0,(VLOOKUP($B368,Engagement!$B$274:$G$364,3,FALSE))," ")</f>
        <v> </v>
      </c>
      <c r="E368" s="155" t="str">
        <f>IF(B368&gt;0,(VLOOKUP($B368,Engagement!$B$274:$G$364,4,FALSE))," ")</f>
        <v> </v>
      </c>
      <c r="F368" s="155" t="str">
        <f>IF(B368&gt;0,(VLOOKUP($B368,Engagement!$B$274:$G$364,5,FALSE))," ")</f>
        <v> </v>
      </c>
      <c r="G368" s="156" t="str">
        <f>IF(B368&gt;0,(VLOOKUP($B368,Engagement!$B$274:$G$364,6,FALSE))," ")</f>
        <v> </v>
      </c>
      <c r="H368" s="152" t="str">
        <f t="shared" si="44"/>
        <v> </v>
      </c>
      <c r="I368" s="197" t="str">
        <f>IF(COUNTIF($F$325:$F368,F368)&lt;2,$F368," ")</f>
        <v> </v>
      </c>
      <c r="J368" s="197">
        <f t="shared" si="48"/>
        <v>100</v>
      </c>
      <c r="K368" s="197" t="str">
        <f>IF(COUNTIF($F$325:$F368,F368)&lt;3,$F368," ")</f>
        <v> </v>
      </c>
      <c r="L368" s="112">
        <f t="shared" si="43"/>
        <v>44</v>
      </c>
      <c r="M368" s="112">
        <f t="shared" si="49"/>
      </c>
      <c r="N368" s="112">
        <f t="shared" si="47"/>
        <v>100</v>
      </c>
    </row>
    <row r="369" spans="1:14" ht="15" customHeight="1">
      <c r="A369" s="22">
        <v>45</v>
      </c>
      <c r="B369" s="158"/>
      <c r="C369" s="159">
        <v>45</v>
      </c>
      <c r="D369" s="155" t="str">
        <f>IF(B369&gt;0,(VLOOKUP($B369,Engagement!$B$274:$G$364,3,FALSE))," ")</f>
        <v> </v>
      </c>
      <c r="E369" s="155" t="str">
        <f>IF(B369&gt;0,(VLOOKUP($B369,Engagement!$B$274:$G$364,4,FALSE))," ")</f>
        <v> </v>
      </c>
      <c r="F369" s="155" t="str">
        <f>IF(B369&gt;0,(VLOOKUP($B369,Engagement!$B$274:$G$364,5,FALSE))," ")</f>
        <v> </v>
      </c>
      <c r="G369" s="156" t="str">
        <f>IF(B369&gt;0,(VLOOKUP($B369,Engagement!$B$274:$G$364,6,FALSE))," ")</f>
        <v> </v>
      </c>
      <c r="H369" s="152" t="str">
        <f t="shared" si="44"/>
        <v> </v>
      </c>
      <c r="I369" s="197" t="str">
        <f>IF(COUNTIF($F$325:$F369,F369)&lt;2,$F369," ")</f>
        <v> </v>
      </c>
      <c r="J369" s="197">
        <f t="shared" si="48"/>
        <v>100</v>
      </c>
      <c r="K369" s="197" t="str">
        <f>IF(COUNTIF($F$325:$F369,F369)&lt;3,$F369," ")</f>
        <v> </v>
      </c>
      <c r="L369" s="112">
        <f t="shared" si="43"/>
        <v>45</v>
      </c>
      <c r="M369" s="112">
        <f t="shared" si="49"/>
      </c>
      <c r="N369" s="112">
        <f t="shared" si="47"/>
        <v>100</v>
      </c>
    </row>
    <row r="370" spans="1:14" ht="15" customHeight="1">
      <c r="A370" s="22">
        <v>46</v>
      </c>
      <c r="B370" s="138"/>
      <c r="C370" s="172">
        <v>46</v>
      </c>
      <c r="D370" s="155" t="str">
        <f>IF(B370&gt;0,(VLOOKUP($B370,Engagement!$B$274:$G$364,3,FALSE))," ")</f>
        <v> </v>
      </c>
      <c r="E370" s="155" t="str">
        <f>IF(B370&gt;0,(VLOOKUP($B370,Engagement!$B$274:$G$364,4,FALSE))," ")</f>
        <v> </v>
      </c>
      <c r="F370" s="155" t="str">
        <f>IF(B370&gt;0,(VLOOKUP($B370,Engagement!$B$274:$G$364,5,FALSE))," ")</f>
        <v> </v>
      </c>
      <c r="G370" s="156" t="str">
        <f>IF(B370&gt;0,(VLOOKUP($B370,Engagement!$B$274:$G$364,6,FALSE))," ")</f>
        <v> </v>
      </c>
      <c r="H370" s="152" t="str">
        <f t="shared" si="44"/>
        <v> </v>
      </c>
      <c r="I370" s="197" t="str">
        <f>IF(COUNTIF($F$325:$F370,F370)&lt;2,$F370," ")</f>
        <v> </v>
      </c>
      <c r="J370" s="197">
        <f t="shared" si="48"/>
        <v>100</v>
      </c>
      <c r="K370" s="197" t="str">
        <f>IF(COUNTIF($F$325:$F370,F370)&lt;3,$F370," ")</f>
        <v> </v>
      </c>
      <c r="L370" s="112">
        <f t="shared" si="43"/>
        <v>46</v>
      </c>
      <c r="M370" s="112">
        <f t="shared" si="49"/>
      </c>
      <c r="N370" s="112">
        <f t="shared" si="47"/>
        <v>100</v>
      </c>
    </row>
    <row r="371" spans="1:14" ht="15" customHeight="1">
      <c r="A371" s="22">
        <v>47</v>
      </c>
      <c r="B371" s="158"/>
      <c r="C371" s="159">
        <v>47</v>
      </c>
      <c r="D371" s="155" t="str">
        <f>IF(B371&gt;0,(VLOOKUP($B371,Engagement!$B$274:$G$364,3,FALSE))," ")</f>
        <v> </v>
      </c>
      <c r="E371" s="155" t="str">
        <f>IF(B371&gt;0,(VLOOKUP($B371,Engagement!$B$274:$G$364,4,FALSE))," ")</f>
        <v> </v>
      </c>
      <c r="F371" s="155" t="str">
        <f>IF(B371&gt;0,(VLOOKUP($B371,Engagement!$B$274:$G$364,5,FALSE))," ")</f>
        <v> </v>
      </c>
      <c r="G371" s="156" t="str">
        <f>IF(B371&gt;0,(VLOOKUP($B371,Engagement!$B$274:$G$364,6,FALSE))," ")</f>
        <v> </v>
      </c>
      <c r="H371" s="152" t="str">
        <f t="shared" si="44"/>
        <v> </v>
      </c>
      <c r="I371" s="197" t="str">
        <f>IF(COUNTIF($F$325:$F371,F371)&lt;2,$F371," ")</f>
        <v> </v>
      </c>
      <c r="J371" s="197">
        <f t="shared" si="48"/>
        <v>100</v>
      </c>
      <c r="K371" s="197" t="str">
        <f>IF(COUNTIF($F$325:$F371,F371)&lt;3,$F371," ")</f>
        <v> </v>
      </c>
      <c r="L371" s="112">
        <f t="shared" si="43"/>
        <v>47</v>
      </c>
      <c r="M371" s="112">
        <f t="shared" si="49"/>
      </c>
      <c r="N371" s="112">
        <f t="shared" si="47"/>
        <v>100</v>
      </c>
    </row>
    <row r="372" spans="1:14" ht="15" customHeight="1">
      <c r="A372" s="22">
        <v>48</v>
      </c>
      <c r="B372" s="138"/>
      <c r="C372" s="172">
        <v>48</v>
      </c>
      <c r="D372" s="155" t="str">
        <f>IF(B372&gt;0,(VLOOKUP($B372,Engagement!$B$274:$G$364,3,FALSE))," ")</f>
        <v> </v>
      </c>
      <c r="E372" s="155" t="str">
        <f>IF(B372&gt;0,(VLOOKUP($B372,Engagement!$B$274:$G$364,4,FALSE))," ")</f>
        <v> </v>
      </c>
      <c r="F372" s="155" t="str">
        <f>IF(B372&gt;0,(VLOOKUP($B372,Engagement!$B$274:$G$364,5,FALSE))," ")</f>
        <v> </v>
      </c>
      <c r="G372" s="156" t="str">
        <f>IF(B372&gt;0,(VLOOKUP($B372,Engagement!$B$274:$G$364,6,FALSE))," ")</f>
        <v> </v>
      </c>
      <c r="H372" s="152" t="str">
        <f t="shared" si="44"/>
        <v> </v>
      </c>
      <c r="I372" s="197" t="str">
        <f>IF(COUNTIF($F$325:$F372,F372)&lt;2,$F372," ")</f>
        <v> </v>
      </c>
      <c r="J372" s="197">
        <f t="shared" si="48"/>
        <v>100</v>
      </c>
      <c r="K372" s="197" t="str">
        <f>IF(COUNTIF($F$325:$F372,F372)&lt;3,$F372," ")</f>
        <v> </v>
      </c>
      <c r="L372" s="112">
        <f t="shared" si="43"/>
        <v>48</v>
      </c>
      <c r="M372" s="112">
        <f t="shared" si="49"/>
      </c>
      <c r="N372" s="112">
        <f t="shared" si="47"/>
        <v>100</v>
      </c>
    </row>
    <row r="373" spans="1:14" ht="15" customHeight="1">
      <c r="A373" s="22">
        <v>49</v>
      </c>
      <c r="B373" s="158"/>
      <c r="C373" s="159">
        <v>49</v>
      </c>
      <c r="D373" s="155" t="str">
        <f>IF(B373&gt;0,(VLOOKUP($B373,Engagement!$B$274:$G$364,3,FALSE))," ")</f>
        <v> </v>
      </c>
      <c r="E373" s="155" t="str">
        <f>IF(B373&gt;0,(VLOOKUP($B373,Engagement!$B$274:$G$364,4,FALSE))," ")</f>
        <v> </v>
      </c>
      <c r="F373" s="155" t="str">
        <f>IF(B373&gt;0,(VLOOKUP($B373,Engagement!$B$274:$G$364,5,FALSE))," ")</f>
        <v> </v>
      </c>
      <c r="G373" s="156" t="str">
        <f>IF(B373&gt;0,(VLOOKUP($B373,Engagement!$B$274:$G$364,6,FALSE))," ")</f>
        <v> </v>
      </c>
      <c r="H373" s="152" t="str">
        <f t="shared" si="44"/>
        <v> </v>
      </c>
      <c r="I373" s="197" t="str">
        <f>IF(COUNTIF($F$325:$F373,F373)&lt;2,$F373," ")</f>
        <v> </v>
      </c>
      <c r="J373" s="197">
        <f t="shared" si="48"/>
        <v>100</v>
      </c>
      <c r="K373" s="197" t="str">
        <f>IF(COUNTIF($F$325:$F373,F373)&lt;3,$F373," ")</f>
        <v> </v>
      </c>
      <c r="L373" s="112">
        <f t="shared" si="43"/>
        <v>49</v>
      </c>
      <c r="M373" s="112">
        <f t="shared" si="49"/>
      </c>
      <c r="N373" s="112">
        <f t="shared" si="47"/>
        <v>100</v>
      </c>
    </row>
    <row r="374" spans="1:14" ht="15" customHeight="1">
      <c r="A374" s="22">
        <v>50</v>
      </c>
      <c r="B374" s="138"/>
      <c r="C374" s="172">
        <v>50</v>
      </c>
      <c r="D374" s="155" t="str">
        <f>IF(B374&gt;0,(VLOOKUP($B374,Engagement!$B$274:$G$364,3,FALSE))," ")</f>
        <v> </v>
      </c>
      <c r="E374" s="155" t="str">
        <f>IF(B374&gt;0,(VLOOKUP($B374,Engagement!$B$274:$G$364,4,FALSE))," ")</f>
        <v> </v>
      </c>
      <c r="F374" s="155" t="str">
        <f>IF(B374&gt;0,(VLOOKUP($B374,Engagement!$B$274:$G$364,5,FALSE))," ")</f>
        <v> </v>
      </c>
      <c r="G374" s="156" t="str">
        <f>IF(B374&gt;0,(VLOOKUP($B374,Engagement!$B$274:$G$364,6,FALSE))," ")</f>
        <v> </v>
      </c>
      <c r="H374" s="152" t="str">
        <f t="shared" si="44"/>
        <v> </v>
      </c>
      <c r="I374" s="197" t="str">
        <f>IF(COUNTIF($F$325:$F374,F374)&lt;2,$F374," ")</f>
        <v> </v>
      </c>
      <c r="J374" s="197">
        <f t="shared" si="48"/>
        <v>100</v>
      </c>
      <c r="K374" s="197" t="str">
        <f>IF(COUNTIF($F$325:$F374,F374)&lt;3,$F374," ")</f>
        <v> </v>
      </c>
      <c r="L374" s="112">
        <f t="shared" si="43"/>
        <v>50</v>
      </c>
      <c r="M374" s="112">
        <f t="shared" si="49"/>
      </c>
      <c r="N374" s="112">
        <f t="shared" si="47"/>
        <v>100</v>
      </c>
    </row>
    <row r="375" spans="1:12" ht="15" customHeight="1">
      <c r="A375" s="22"/>
      <c r="B375" s="113"/>
      <c r="C375" s="107"/>
      <c r="D375" s="137" t="str">
        <f>+Engagement!D375</f>
        <v>MINIMES 1</v>
      </c>
      <c r="E375" s="137" t="str">
        <f>+Engagement!E375</f>
        <v>MINIMES 2</v>
      </c>
      <c r="F375" s="137" t="s">
        <v>103</v>
      </c>
      <c r="G375" s="136"/>
      <c r="H375" s="152"/>
      <c r="I375" s="197"/>
      <c r="L375" s="112"/>
    </row>
    <row r="376" spans="1:12" ht="15" customHeight="1">
      <c r="A376" s="22"/>
      <c r="B376" s="333" t="s">
        <v>48</v>
      </c>
      <c r="C376" s="333"/>
      <c r="D376" s="108">
        <f>Engagement!$D$376</f>
        <v>0</v>
      </c>
      <c r="E376" s="106">
        <f>Engagement!$E$376</f>
        <v>0</v>
      </c>
      <c r="F376" s="165">
        <f>SUM(D376:E376)</f>
        <v>0</v>
      </c>
      <c r="G376" s="101"/>
      <c r="I376" s="197"/>
      <c r="L376" s="112"/>
    </row>
    <row r="377" spans="1:12" ht="15" customHeight="1">
      <c r="A377" s="22"/>
      <c r="B377" s="333" t="s">
        <v>50</v>
      </c>
      <c r="C377" s="333"/>
      <c r="D377" s="99">
        <f>Engagement!$D$377</f>
        <v>0</v>
      </c>
      <c r="E377" s="99">
        <f>Engagement!$E$377</f>
        <v>0</v>
      </c>
      <c r="F377" s="163">
        <f>SUM(D377:E377)</f>
        <v>0</v>
      </c>
      <c r="G377" s="101"/>
      <c r="I377" s="197"/>
      <c r="L377" s="112"/>
    </row>
    <row r="378" spans="1:12" ht="15" customHeight="1">
      <c r="A378" s="22"/>
      <c r="B378" s="333" t="s">
        <v>51</v>
      </c>
      <c r="C378" s="333"/>
      <c r="D378" s="99">
        <f>COUNTIF($B383:$B432,"&gt;0")</f>
        <v>0</v>
      </c>
      <c r="E378" s="99">
        <f>COUNTIF($B434:$B483,"&gt;0")</f>
        <v>0</v>
      </c>
      <c r="F378" s="166">
        <f>SUM(D378:E378)</f>
        <v>0</v>
      </c>
      <c r="G378" s="101"/>
      <c r="I378" s="197"/>
      <c r="L378" s="112"/>
    </row>
    <row r="379" spans="1:12" ht="27.75">
      <c r="A379" s="22"/>
      <c r="B379" s="160" t="s">
        <v>32</v>
      </c>
      <c r="C379" s="161"/>
      <c r="D379" s="162"/>
      <c r="E379" s="162"/>
      <c r="F379" s="162"/>
      <c r="G379" s="162"/>
      <c r="I379" s="197"/>
      <c r="L379" s="112"/>
    </row>
    <row r="380" spans="1:12" ht="15" customHeight="1">
      <c r="A380" s="22"/>
      <c r="B380" s="345" t="s">
        <v>36</v>
      </c>
      <c r="C380" s="348" t="s">
        <v>21</v>
      </c>
      <c r="D380" s="345" t="s">
        <v>13</v>
      </c>
      <c r="E380" s="345" t="s">
        <v>22</v>
      </c>
      <c r="F380" s="345" t="s">
        <v>23</v>
      </c>
      <c r="G380" s="332" t="s">
        <v>123</v>
      </c>
      <c r="I380" s="197"/>
      <c r="L380" s="112"/>
    </row>
    <row r="381" spans="1:12" ht="15" customHeight="1">
      <c r="A381" s="22"/>
      <c r="B381" s="346"/>
      <c r="C381" s="348"/>
      <c r="D381" s="345"/>
      <c r="E381" s="345"/>
      <c r="F381" s="345"/>
      <c r="G381" s="332"/>
      <c r="I381" s="197"/>
      <c r="L381" s="112"/>
    </row>
    <row r="382" spans="1:12" ht="15" customHeight="1">
      <c r="A382" s="22"/>
      <c r="B382" s="177"/>
      <c r="C382" s="347" t="s">
        <v>79</v>
      </c>
      <c r="D382" s="347"/>
      <c r="E382" s="347"/>
      <c r="F382" s="347"/>
      <c r="G382" s="175"/>
      <c r="I382" s="197"/>
      <c r="L382" s="112"/>
    </row>
    <row r="383" spans="1:14" ht="15" customHeight="1">
      <c r="A383" s="22">
        <v>1</v>
      </c>
      <c r="B383" s="229"/>
      <c r="C383" s="157">
        <v>1</v>
      </c>
      <c r="D383" s="155" t="str">
        <f>IF(B383&gt;0,(VLOOKUP($B383,Engagement!$B$382:$G$472,3,FALSE))," ")</f>
        <v> </v>
      </c>
      <c r="E383" s="155" t="str">
        <f>IF(B383&gt;0,(VLOOKUP($B383,Engagement!$B$382:$G$472,4,FALSE))," ")</f>
        <v> </v>
      </c>
      <c r="F383" s="155" t="str">
        <f>IF(B383&gt;0,(VLOOKUP($B383,Engagement!$B$382:$G$472,5,FALSE))," ")</f>
        <v> </v>
      </c>
      <c r="G383" s="156" t="str">
        <f>IF(B383&gt;0,(VLOOKUP($B383,Engagement!$B$382:$G$472,6,FALSE))," ")</f>
        <v> </v>
      </c>
      <c r="H383" s="152" t="str">
        <f>IF(COUNTIF($B$383:$B$402,B383)&gt;1,"X"," ")</f>
        <v> </v>
      </c>
      <c r="I383" s="197" t="str">
        <f>IF(COUNTIF($F$383:$F383,F383)&lt;2,$F383," ")</f>
        <v> </v>
      </c>
      <c r="J383" s="197">
        <f>IF($D$377&lt;5,100,(IF(I383=F383,C383,"")))</f>
        <v>100</v>
      </c>
      <c r="K383" s="197" t="str">
        <f>IF(COUNTIF($F$383:$F383,F383)&lt;3,$F383," ")</f>
        <v> </v>
      </c>
      <c r="L383" s="112">
        <f aca="true" t="shared" si="50" ref="L383:L456">IF(K383=$F383,$C383,"")</f>
        <v>1</v>
      </c>
      <c r="M383" s="112">
        <f>IF(K383=I383,"",K383)</f>
      </c>
      <c r="N383" s="112">
        <f>IF($D$377&lt;5,100,(IF(M383=$F383,$C383,100)))</f>
        <v>100</v>
      </c>
    </row>
    <row r="384" spans="1:14" ht="15" customHeight="1">
      <c r="A384" s="22">
        <v>2</v>
      </c>
      <c r="B384" s="229"/>
      <c r="C384" s="157">
        <v>2</v>
      </c>
      <c r="D384" s="155" t="str">
        <f>IF(B384&gt;0,(VLOOKUP($B384,Engagement!$B$382:$G$472,3,FALSE))," ")</f>
        <v> </v>
      </c>
      <c r="E384" s="155" t="str">
        <f>IF(B384&gt;0,(VLOOKUP($B384,Engagement!$B$382:$G$472,4,FALSE))," ")</f>
        <v> </v>
      </c>
      <c r="F384" s="155" t="str">
        <f>IF(B384&gt;0,(VLOOKUP($B384,Engagement!$B$382:$G$472,5,FALSE))," ")</f>
        <v> </v>
      </c>
      <c r="G384" s="156" t="str">
        <f>IF(B384&gt;0,(VLOOKUP($B384,Engagement!$B$382:$G$472,6,FALSE))," ")</f>
        <v> </v>
      </c>
      <c r="H384" s="152" t="str">
        <f aca="true" t="shared" si="51" ref="H384:H432">IF(COUNTIF($B$383:$B$402,B384)&gt;1,"X"," ")</f>
        <v> </v>
      </c>
      <c r="I384" s="197" t="str">
        <f>IF(COUNTIF($F$383:$F384,F384)&lt;2,$F384," ")</f>
        <v> </v>
      </c>
      <c r="J384" s="197">
        <f aca="true" t="shared" si="52" ref="J384:J422">IF($D$377&lt;5,100,(IF(I384=F384,C384,"")))</f>
        <v>100</v>
      </c>
      <c r="K384" s="197" t="str">
        <f>IF(COUNTIF($F$383:$F384,F384)&lt;3,$F384," ")</f>
        <v> </v>
      </c>
      <c r="L384" s="112">
        <f t="shared" si="50"/>
        <v>2</v>
      </c>
      <c r="M384" s="112">
        <f aca="true" t="shared" si="53" ref="M384:M422">IF(K384=I384,"",K384)</f>
      </c>
      <c r="N384" s="112">
        <f aca="true" t="shared" si="54" ref="N384:N432">IF($D$377&lt;5,100,(IF(M384=$F384,$C384,100)))</f>
        <v>100</v>
      </c>
    </row>
    <row r="385" spans="1:14" ht="15" customHeight="1">
      <c r="A385" s="22">
        <v>3</v>
      </c>
      <c r="B385" s="229"/>
      <c r="C385" s="157">
        <v>3</v>
      </c>
      <c r="D385" s="155" t="str">
        <f>IF(B385&gt;0,(VLOOKUP($B385,Engagement!$B$382:$G$472,3,FALSE))," ")</f>
        <v> </v>
      </c>
      <c r="E385" s="155" t="str">
        <f>IF(B385&gt;0,(VLOOKUP($B385,Engagement!$B$382:$G$472,4,FALSE))," ")</f>
        <v> </v>
      </c>
      <c r="F385" s="155" t="str">
        <f>IF(B385&gt;0,(VLOOKUP($B385,Engagement!$B$382:$G$472,5,FALSE))," ")</f>
        <v> </v>
      </c>
      <c r="G385" s="156" t="str">
        <f>IF(B385&gt;0,(VLOOKUP($B385,Engagement!$B$382:$G$472,6,FALSE))," ")</f>
        <v> </v>
      </c>
      <c r="H385" s="152" t="str">
        <f t="shared" si="51"/>
        <v> </v>
      </c>
      <c r="I385" s="197" t="str">
        <f>IF(COUNTIF($F$383:$F385,F385)&lt;2,$F385," ")</f>
        <v> </v>
      </c>
      <c r="J385" s="197">
        <f t="shared" si="52"/>
        <v>100</v>
      </c>
      <c r="K385" s="197" t="str">
        <f>IF(COUNTIF($F$383:$F385,F385)&lt;3,$F385," ")</f>
        <v> </v>
      </c>
      <c r="L385" s="112">
        <f t="shared" si="50"/>
        <v>3</v>
      </c>
      <c r="M385" s="112">
        <f t="shared" si="53"/>
      </c>
      <c r="N385" s="112">
        <f t="shared" si="54"/>
        <v>100</v>
      </c>
    </row>
    <row r="386" spans="1:14" ht="15" customHeight="1">
      <c r="A386" s="22">
        <v>4</v>
      </c>
      <c r="B386" s="229"/>
      <c r="C386" s="157">
        <v>4</v>
      </c>
      <c r="D386" s="155" t="str">
        <f>IF(B386&gt;0,(VLOOKUP($B386,Engagement!$B$382:$G$472,3,FALSE))," ")</f>
        <v> </v>
      </c>
      <c r="E386" s="155" t="str">
        <f>IF(B386&gt;0,(VLOOKUP($B386,Engagement!$B$382:$G$472,4,FALSE))," ")</f>
        <v> </v>
      </c>
      <c r="F386" s="155" t="str">
        <f>IF(B386&gt;0,(VLOOKUP($B386,Engagement!$B$382:$G$472,5,FALSE))," ")</f>
        <v> </v>
      </c>
      <c r="G386" s="156" t="str">
        <f>IF(B386&gt;0,(VLOOKUP($B386,Engagement!$B$382:$G$472,6,FALSE))," ")</f>
        <v> </v>
      </c>
      <c r="H386" s="152" t="str">
        <f t="shared" si="51"/>
        <v> </v>
      </c>
      <c r="I386" s="197" t="str">
        <f>IF(COUNTIF($F$383:$F386,F386)&lt;2,$F386," ")</f>
        <v> </v>
      </c>
      <c r="J386" s="197">
        <f t="shared" si="52"/>
        <v>100</v>
      </c>
      <c r="K386" s="197" t="str">
        <f>IF(COUNTIF($F$383:$F386,F386)&lt;3,$F386," ")</f>
        <v> </v>
      </c>
      <c r="L386" s="112">
        <f t="shared" si="50"/>
        <v>4</v>
      </c>
      <c r="M386" s="112">
        <f t="shared" si="53"/>
      </c>
      <c r="N386" s="112">
        <f t="shared" si="54"/>
        <v>100</v>
      </c>
    </row>
    <row r="387" spans="1:14" ht="15" customHeight="1">
      <c r="A387" s="22">
        <v>5</v>
      </c>
      <c r="B387" s="229"/>
      <c r="C387" s="157">
        <v>5</v>
      </c>
      <c r="D387" s="155" t="str">
        <f>IF(B387&gt;0,(VLOOKUP($B387,Engagement!$B$382:$G$472,3,FALSE))," ")</f>
        <v> </v>
      </c>
      <c r="E387" s="155" t="str">
        <f>IF(B387&gt;0,(VLOOKUP($B387,Engagement!$B$382:$G$472,4,FALSE))," ")</f>
        <v> </v>
      </c>
      <c r="F387" s="155" t="str">
        <f>IF(B387&gt;0,(VLOOKUP($B387,Engagement!$B$382:$G$472,5,FALSE))," ")</f>
        <v> </v>
      </c>
      <c r="G387" s="156" t="str">
        <f>IF(B387&gt;0,(VLOOKUP($B387,Engagement!$B$382:$G$472,6,FALSE))," ")</f>
        <v> </v>
      </c>
      <c r="H387" s="152" t="str">
        <f t="shared" si="51"/>
        <v> </v>
      </c>
      <c r="I387" s="197" t="str">
        <f>IF(COUNTIF($F$383:$F387,F387)&lt;2,$F387," ")</f>
        <v> </v>
      </c>
      <c r="J387" s="197">
        <f t="shared" si="52"/>
        <v>100</v>
      </c>
      <c r="K387" s="197" t="str">
        <f>IF(COUNTIF($F$383:$F387,F387)&lt;3,$F387," ")</f>
        <v> </v>
      </c>
      <c r="L387" s="112">
        <f t="shared" si="50"/>
        <v>5</v>
      </c>
      <c r="M387" s="112">
        <f t="shared" si="53"/>
      </c>
      <c r="N387" s="112">
        <f t="shared" si="54"/>
        <v>100</v>
      </c>
    </row>
    <row r="388" spans="1:14" ht="15" customHeight="1">
      <c r="A388" s="22">
        <v>6</v>
      </c>
      <c r="B388" s="229"/>
      <c r="C388" s="157">
        <v>6</v>
      </c>
      <c r="D388" s="155" t="str">
        <f>IF(B388&gt;0,(VLOOKUP($B388,Engagement!$B$382:$G$472,3,FALSE))," ")</f>
        <v> </v>
      </c>
      <c r="E388" s="155" t="str">
        <f>IF(B388&gt;0,(VLOOKUP($B388,Engagement!$B$382:$G$472,4,FALSE))," ")</f>
        <v> </v>
      </c>
      <c r="F388" s="155" t="str">
        <f>IF(B388&gt;0,(VLOOKUP($B388,Engagement!$B$382:$G$472,5,FALSE))," ")</f>
        <v> </v>
      </c>
      <c r="G388" s="156" t="str">
        <f>IF(B388&gt;0,(VLOOKUP($B388,Engagement!$B$382:$G$472,6,FALSE))," ")</f>
        <v> </v>
      </c>
      <c r="H388" s="152" t="str">
        <f t="shared" si="51"/>
        <v> </v>
      </c>
      <c r="I388" s="197" t="str">
        <f>IF(COUNTIF($F$383:$F388,F388)&lt;2,$F388," ")</f>
        <v> </v>
      </c>
      <c r="J388" s="197">
        <f t="shared" si="52"/>
        <v>100</v>
      </c>
      <c r="K388" s="197" t="str">
        <f>IF(COUNTIF($F$383:$F388,F388)&lt;3,$F388," ")</f>
        <v> </v>
      </c>
      <c r="L388" s="112">
        <f t="shared" si="50"/>
        <v>6</v>
      </c>
      <c r="M388" s="112">
        <f t="shared" si="53"/>
      </c>
      <c r="N388" s="112">
        <f t="shared" si="54"/>
        <v>100</v>
      </c>
    </row>
    <row r="389" spans="1:14" ht="15" customHeight="1">
      <c r="A389" s="22">
        <v>7</v>
      </c>
      <c r="B389" s="229"/>
      <c r="C389" s="157">
        <v>7</v>
      </c>
      <c r="D389" s="155" t="str">
        <f>IF(B389&gt;0,(VLOOKUP($B389,Engagement!$B$382:$G$472,3,FALSE))," ")</f>
        <v> </v>
      </c>
      <c r="E389" s="155" t="str">
        <f>IF(B389&gt;0,(VLOOKUP($B389,Engagement!$B$382:$G$472,4,FALSE))," ")</f>
        <v> </v>
      </c>
      <c r="F389" s="155" t="str">
        <f>IF(B389&gt;0,(VLOOKUP($B389,Engagement!$B$382:$G$472,5,FALSE))," ")</f>
        <v> </v>
      </c>
      <c r="G389" s="156" t="str">
        <f>IF(B389&gt;0,(VLOOKUP($B389,Engagement!$B$382:$G$472,6,FALSE))," ")</f>
        <v> </v>
      </c>
      <c r="H389" s="152" t="str">
        <f t="shared" si="51"/>
        <v> </v>
      </c>
      <c r="I389" s="197" t="str">
        <f>IF(COUNTIF($F$383:$F389,F389)&lt;2,$F389," ")</f>
        <v> </v>
      </c>
      <c r="J389" s="197">
        <f t="shared" si="52"/>
        <v>100</v>
      </c>
      <c r="K389" s="197" t="str">
        <f>IF(COUNTIF($F$383:$F389,F389)&lt;3,$F389," ")</f>
        <v> </v>
      </c>
      <c r="L389" s="112">
        <f t="shared" si="50"/>
        <v>7</v>
      </c>
      <c r="M389" s="112">
        <f t="shared" si="53"/>
      </c>
      <c r="N389" s="112">
        <f t="shared" si="54"/>
        <v>100</v>
      </c>
    </row>
    <row r="390" spans="1:14" ht="15" customHeight="1">
      <c r="A390" s="22">
        <v>8</v>
      </c>
      <c r="B390" s="229"/>
      <c r="C390" s="157">
        <v>8</v>
      </c>
      <c r="D390" s="155" t="str">
        <f>IF(B390&gt;0,(VLOOKUP($B390,Engagement!$B$382:$G$472,3,FALSE))," ")</f>
        <v> </v>
      </c>
      <c r="E390" s="155" t="str">
        <f>IF(B390&gt;0,(VLOOKUP($B390,Engagement!$B$382:$G$472,4,FALSE))," ")</f>
        <v> </v>
      </c>
      <c r="F390" s="155" t="str">
        <f>IF(B390&gt;0,(VLOOKUP($B390,Engagement!$B$382:$G$472,5,FALSE))," ")</f>
        <v> </v>
      </c>
      <c r="G390" s="156" t="str">
        <f>IF(B390&gt;0,(VLOOKUP($B390,Engagement!$B$382:$G$472,6,FALSE))," ")</f>
        <v> </v>
      </c>
      <c r="H390" s="152" t="str">
        <f t="shared" si="51"/>
        <v> </v>
      </c>
      <c r="I390" s="197" t="str">
        <f>IF(COUNTIF($F$383:$F390,F390)&lt;2,$F390," ")</f>
        <v> </v>
      </c>
      <c r="J390" s="197">
        <f t="shared" si="52"/>
        <v>100</v>
      </c>
      <c r="K390" s="197" t="str">
        <f>IF(COUNTIF($F$383:$F390,F390)&lt;3,$F390," ")</f>
        <v> </v>
      </c>
      <c r="L390" s="112">
        <f t="shared" si="50"/>
        <v>8</v>
      </c>
      <c r="M390" s="112">
        <f t="shared" si="53"/>
      </c>
      <c r="N390" s="112">
        <f t="shared" si="54"/>
        <v>100</v>
      </c>
    </row>
    <row r="391" spans="1:14" ht="15" customHeight="1">
      <c r="A391" s="22">
        <v>9</v>
      </c>
      <c r="B391" s="229"/>
      <c r="C391" s="157">
        <v>9</v>
      </c>
      <c r="D391" s="155" t="str">
        <f>IF(B391&gt;0,(VLOOKUP($B391,Engagement!$B$382:$G$472,3,FALSE))," ")</f>
        <v> </v>
      </c>
      <c r="E391" s="155" t="str">
        <f>IF(B391&gt;0,(VLOOKUP($B391,Engagement!$B$382:$G$472,4,FALSE))," ")</f>
        <v> </v>
      </c>
      <c r="F391" s="155" t="str">
        <f>IF(B391&gt;0,(VLOOKUP($B391,Engagement!$B$382:$G$472,5,FALSE))," ")</f>
        <v> </v>
      </c>
      <c r="G391" s="156" t="str">
        <f>IF(B391&gt;0,(VLOOKUP($B391,Engagement!$B$382:$G$472,6,FALSE))," ")</f>
        <v> </v>
      </c>
      <c r="H391" s="152" t="str">
        <f t="shared" si="51"/>
        <v> </v>
      </c>
      <c r="I391" s="197" t="str">
        <f>IF(COUNTIF($F$383:$F391,F391)&lt;2,$F391," ")</f>
        <v> </v>
      </c>
      <c r="J391" s="197">
        <f t="shared" si="52"/>
        <v>100</v>
      </c>
      <c r="K391" s="197" t="str">
        <f>IF(COUNTIF($F$383:$F391,F391)&lt;3,$F391," ")</f>
        <v> </v>
      </c>
      <c r="L391" s="112">
        <f t="shared" si="50"/>
        <v>9</v>
      </c>
      <c r="M391" s="112">
        <f t="shared" si="53"/>
      </c>
      <c r="N391" s="112">
        <f t="shared" si="54"/>
        <v>100</v>
      </c>
    </row>
    <row r="392" spans="1:14" ht="15" customHeight="1">
      <c r="A392" s="22">
        <v>10</v>
      </c>
      <c r="B392" s="229"/>
      <c r="C392" s="157">
        <v>10</v>
      </c>
      <c r="D392" s="155" t="str">
        <f>IF(B392&gt;0,(VLOOKUP($B392,Engagement!$B$382:$G$472,3,FALSE))," ")</f>
        <v> </v>
      </c>
      <c r="E392" s="155" t="str">
        <f>IF(B392&gt;0,(VLOOKUP($B392,Engagement!$B$382:$G$472,4,FALSE))," ")</f>
        <v> </v>
      </c>
      <c r="F392" s="155" t="str">
        <f>IF(B392&gt;0,(VLOOKUP($B392,Engagement!$B$382:$G$472,5,FALSE))," ")</f>
        <v> </v>
      </c>
      <c r="G392" s="156" t="str">
        <f>IF(B392&gt;0,(VLOOKUP($B392,Engagement!$B$382:$G$472,6,FALSE))," ")</f>
        <v> </v>
      </c>
      <c r="H392" s="152" t="str">
        <f t="shared" si="51"/>
        <v> </v>
      </c>
      <c r="I392" s="197" t="str">
        <f>IF(COUNTIF($F$383:$F392,F392)&lt;2,$F392," ")</f>
        <v> </v>
      </c>
      <c r="J392" s="197">
        <f t="shared" si="52"/>
        <v>100</v>
      </c>
      <c r="K392" s="197" t="str">
        <f>IF(COUNTIF($F$383:$F392,F392)&lt;3,$F392," ")</f>
        <v> </v>
      </c>
      <c r="L392" s="112">
        <f t="shared" si="50"/>
        <v>10</v>
      </c>
      <c r="M392" s="112">
        <f t="shared" si="53"/>
      </c>
      <c r="N392" s="112">
        <f t="shared" si="54"/>
        <v>100</v>
      </c>
    </row>
    <row r="393" spans="1:14" ht="15" customHeight="1">
      <c r="A393" s="22">
        <v>11</v>
      </c>
      <c r="B393" s="157"/>
      <c r="C393" s="157">
        <v>11</v>
      </c>
      <c r="D393" s="155" t="str">
        <f>IF(B393&gt;0,(VLOOKUP($B393,Engagement!$B$382:$G$472,3,FALSE))," ")</f>
        <v> </v>
      </c>
      <c r="E393" s="155" t="str">
        <f>IF(B393&gt;0,(VLOOKUP($B393,Engagement!$B$382:$G$472,4,FALSE))," ")</f>
        <v> </v>
      </c>
      <c r="F393" s="155" t="str">
        <f>IF(B393&gt;0,(VLOOKUP($B393,Engagement!$B$382:$G$472,5,FALSE))," ")</f>
        <v> </v>
      </c>
      <c r="G393" s="156" t="str">
        <f>IF(B393&gt;0,(VLOOKUP($B393,Engagement!$B$382:$G$472,6,FALSE))," ")</f>
        <v> </v>
      </c>
      <c r="H393" s="152" t="str">
        <f t="shared" si="51"/>
        <v> </v>
      </c>
      <c r="I393" s="197" t="str">
        <f>IF(COUNTIF($F$383:$F393,F393)&lt;2,$F393," ")</f>
        <v> </v>
      </c>
      <c r="J393" s="197">
        <f t="shared" si="52"/>
        <v>100</v>
      </c>
      <c r="K393" s="197" t="str">
        <f>IF(COUNTIF($F$383:$F393,F393)&lt;3,$F393," ")</f>
        <v> </v>
      </c>
      <c r="L393" s="112">
        <f t="shared" si="50"/>
        <v>11</v>
      </c>
      <c r="M393" s="112">
        <f t="shared" si="53"/>
      </c>
      <c r="N393" s="112">
        <f t="shared" si="54"/>
        <v>100</v>
      </c>
    </row>
    <row r="394" spans="1:14" ht="15" customHeight="1">
      <c r="A394" s="22">
        <v>12</v>
      </c>
      <c r="B394" s="157"/>
      <c r="C394" s="157">
        <v>12</v>
      </c>
      <c r="D394" s="155" t="str">
        <f>IF(B394&gt;0,(VLOOKUP($B394,Engagement!$B$382:$G$472,3,FALSE))," ")</f>
        <v> </v>
      </c>
      <c r="E394" s="155" t="str">
        <f>IF(B394&gt;0,(VLOOKUP($B394,Engagement!$B$382:$G$472,4,FALSE))," ")</f>
        <v> </v>
      </c>
      <c r="F394" s="155" t="str">
        <f>IF(B394&gt;0,(VLOOKUP($B394,Engagement!$B$382:$G$472,5,FALSE))," ")</f>
        <v> </v>
      </c>
      <c r="G394" s="156" t="str">
        <f>IF(B394&gt;0,(VLOOKUP($B394,Engagement!$B$382:$G$472,6,FALSE))," ")</f>
        <v> </v>
      </c>
      <c r="H394" s="152" t="str">
        <f t="shared" si="51"/>
        <v> </v>
      </c>
      <c r="I394" s="197" t="str">
        <f>IF(COUNTIF($F$383:$F394,F394)&lt;2,$F394," ")</f>
        <v> </v>
      </c>
      <c r="J394" s="197">
        <f t="shared" si="52"/>
        <v>100</v>
      </c>
      <c r="K394" s="197" t="str">
        <f>IF(COUNTIF($F$383:$F394,F394)&lt;3,$F394," ")</f>
        <v> </v>
      </c>
      <c r="L394" s="112">
        <f t="shared" si="50"/>
        <v>12</v>
      </c>
      <c r="M394" s="112">
        <f t="shared" si="53"/>
      </c>
      <c r="N394" s="112">
        <f t="shared" si="54"/>
        <v>100</v>
      </c>
    </row>
    <row r="395" spans="1:14" ht="15" customHeight="1">
      <c r="A395" s="22">
        <v>13</v>
      </c>
      <c r="B395" s="157"/>
      <c r="C395" s="157">
        <v>13</v>
      </c>
      <c r="D395" s="155" t="str">
        <f>IF(B395&gt;0,(VLOOKUP($B395,Engagement!$B$382:$G$472,3,FALSE))," ")</f>
        <v> </v>
      </c>
      <c r="E395" s="155" t="str">
        <f>IF(B395&gt;0,(VLOOKUP($B395,Engagement!$B$382:$G$472,4,FALSE))," ")</f>
        <v> </v>
      </c>
      <c r="F395" s="155" t="str">
        <f>IF(B395&gt;0,(VLOOKUP($B395,Engagement!$B$382:$G$472,5,FALSE))," ")</f>
        <v> </v>
      </c>
      <c r="G395" s="156" t="str">
        <f>IF(B395&gt;0,(VLOOKUP($B395,Engagement!$B$382:$G$472,6,FALSE))," ")</f>
        <v> </v>
      </c>
      <c r="H395" s="152" t="str">
        <f t="shared" si="51"/>
        <v> </v>
      </c>
      <c r="I395" s="197" t="str">
        <f>IF(COUNTIF($F$383:$F395,F395)&lt;2,$F395," ")</f>
        <v> </v>
      </c>
      <c r="J395" s="197">
        <f t="shared" si="52"/>
        <v>100</v>
      </c>
      <c r="K395" s="197" t="str">
        <f>IF(COUNTIF($F$383:$F395,F395)&lt;3,$F395," ")</f>
        <v> </v>
      </c>
      <c r="L395" s="112">
        <f t="shared" si="50"/>
        <v>13</v>
      </c>
      <c r="M395" s="112">
        <f t="shared" si="53"/>
      </c>
      <c r="N395" s="112">
        <f t="shared" si="54"/>
        <v>100</v>
      </c>
    </row>
    <row r="396" spans="1:14" ht="15" customHeight="1">
      <c r="A396" s="22">
        <v>14</v>
      </c>
      <c r="B396" s="157"/>
      <c r="C396" s="157">
        <v>14</v>
      </c>
      <c r="D396" s="155" t="str">
        <f>IF(B396&gt;0,(VLOOKUP($B396,Engagement!$B$382:$G$472,3,FALSE))," ")</f>
        <v> </v>
      </c>
      <c r="E396" s="155" t="str">
        <f>IF(B396&gt;0,(VLOOKUP($B396,Engagement!$B$382:$G$472,4,FALSE))," ")</f>
        <v> </v>
      </c>
      <c r="F396" s="155" t="str">
        <f>IF(B396&gt;0,(VLOOKUP($B396,Engagement!$B$382:$G$472,5,FALSE))," ")</f>
        <v> </v>
      </c>
      <c r="G396" s="156" t="str">
        <f>IF(B396&gt;0,(VLOOKUP($B396,Engagement!$B$382:$G$472,6,FALSE))," ")</f>
        <v> </v>
      </c>
      <c r="H396" s="152" t="str">
        <f t="shared" si="51"/>
        <v> </v>
      </c>
      <c r="I396" s="197" t="str">
        <f>IF(COUNTIF($F$383:$F396,F396)&lt;2,$F396," ")</f>
        <v> </v>
      </c>
      <c r="J396" s="197">
        <f t="shared" si="52"/>
        <v>100</v>
      </c>
      <c r="K396" s="197" t="str">
        <f>IF(COUNTIF($F$383:$F396,F396)&lt;3,$F396," ")</f>
        <v> </v>
      </c>
      <c r="L396" s="112">
        <f t="shared" si="50"/>
        <v>14</v>
      </c>
      <c r="M396" s="112">
        <f t="shared" si="53"/>
      </c>
      <c r="N396" s="112">
        <f t="shared" si="54"/>
        <v>100</v>
      </c>
    </row>
    <row r="397" spans="1:14" ht="15" customHeight="1">
      <c r="A397" s="22">
        <v>15</v>
      </c>
      <c r="B397" s="157"/>
      <c r="C397" s="157">
        <v>15</v>
      </c>
      <c r="D397" s="155" t="str">
        <f>IF(B397&gt;0,(VLOOKUP($B397,Engagement!$B$382:$G$472,3,FALSE))," ")</f>
        <v> </v>
      </c>
      <c r="E397" s="155" t="str">
        <f>IF(B397&gt;0,(VLOOKUP($B397,Engagement!$B$382:$G$472,4,FALSE))," ")</f>
        <v> </v>
      </c>
      <c r="F397" s="155" t="str">
        <f>IF(B397&gt;0,(VLOOKUP($B397,Engagement!$B$382:$G$472,5,FALSE))," ")</f>
        <v> </v>
      </c>
      <c r="G397" s="156" t="str">
        <f>IF(B397&gt;0,(VLOOKUP($B397,Engagement!$B$382:$G$472,6,FALSE))," ")</f>
        <v> </v>
      </c>
      <c r="H397" s="152" t="str">
        <f t="shared" si="51"/>
        <v> </v>
      </c>
      <c r="I397" s="197" t="str">
        <f>IF(COUNTIF($F$383:$F397,F397)&lt;2,$F397," ")</f>
        <v> </v>
      </c>
      <c r="J397" s="197">
        <f t="shared" si="52"/>
        <v>100</v>
      </c>
      <c r="K397" s="197" t="str">
        <f>IF(COUNTIF($F$383:$F397,F397)&lt;3,$F397," ")</f>
        <v> </v>
      </c>
      <c r="L397" s="112">
        <f t="shared" si="50"/>
        <v>15</v>
      </c>
      <c r="M397" s="112">
        <f t="shared" si="53"/>
      </c>
      <c r="N397" s="112">
        <f t="shared" si="54"/>
        <v>100</v>
      </c>
    </row>
    <row r="398" spans="1:14" ht="15" customHeight="1">
      <c r="A398" s="22">
        <v>16</v>
      </c>
      <c r="B398" s="157"/>
      <c r="C398" s="157">
        <v>16</v>
      </c>
      <c r="D398" s="155" t="str">
        <f>IF(B398&gt;0,(VLOOKUP($B398,Engagement!$B$382:$G$472,3,FALSE))," ")</f>
        <v> </v>
      </c>
      <c r="E398" s="155" t="str">
        <f>IF(B398&gt;0,(VLOOKUP($B398,Engagement!$B$382:$G$472,4,FALSE))," ")</f>
        <v> </v>
      </c>
      <c r="F398" s="155" t="str">
        <f>IF(B398&gt;0,(VLOOKUP($B398,Engagement!$B$382:$G$472,5,FALSE))," ")</f>
        <v> </v>
      </c>
      <c r="G398" s="156" t="str">
        <f>IF(B398&gt;0,(VLOOKUP($B398,Engagement!$B$382:$G$472,6,FALSE))," ")</f>
        <v> </v>
      </c>
      <c r="H398" s="152" t="str">
        <f t="shared" si="51"/>
        <v> </v>
      </c>
      <c r="I398" s="197" t="str">
        <f>IF(COUNTIF($F$383:$F398,F398)&lt;2,$F398," ")</f>
        <v> </v>
      </c>
      <c r="J398" s="197">
        <f t="shared" si="52"/>
        <v>100</v>
      </c>
      <c r="K398" s="197" t="str">
        <f>IF(COUNTIF($F$383:$F398,F398)&lt;3,$F398," ")</f>
        <v> </v>
      </c>
      <c r="L398" s="112">
        <f t="shared" si="50"/>
        <v>16</v>
      </c>
      <c r="M398" s="112">
        <f t="shared" si="53"/>
      </c>
      <c r="N398" s="112">
        <f t="shared" si="54"/>
        <v>100</v>
      </c>
    </row>
    <row r="399" spans="1:14" ht="15" customHeight="1">
      <c r="A399" s="22">
        <v>17</v>
      </c>
      <c r="B399" s="157"/>
      <c r="C399" s="157">
        <v>17</v>
      </c>
      <c r="D399" s="155" t="str">
        <f>IF(B399&gt;0,(VLOOKUP($B399,Engagement!$B$382:$G$472,3,FALSE))," ")</f>
        <v> </v>
      </c>
      <c r="E399" s="155" t="str">
        <f>IF(B399&gt;0,(VLOOKUP($B399,Engagement!$B$382:$G$472,4,FALSE))," ")</f>
        <v> </v>
      </c>
      <c r="F399" s="155" t="str">
        <f>IF(B399&gt;0,(VLOOKUP($B399,Engagement!$B$382:$G$472,5,FALSE))," ")</f>
        <v> </v>
      </c>
      <c r="G399" s="156" t="str">
        <f>IF(B399&gt;0,(VLOOKUP($B399,Engagement!$B$382:$G$472,6,FALSE))," ")</f>
        <v> </v>
      </c>
      <c r="H399" s="152" t="str">
        <f t="shared" si="51"/>
        <v> </v>
      </c>
      <c r="I399" s="197" t="str">
        <f>IF(COUNTIF($F$383:$F399,F399)&lt;2,$F399," ")</f>
        <v> </v>
      </c>
      <c r="J399" s="197">
        <f t="shared" si="52"/>
        <v>100</v>
      </c>
      <c r="K399" s="197" t="str">
        <f>IF(COUNTIF($F$383:$F399,F399)&lt;3,$F399," ")</f>
        <v> </v>
      </c>
      <c r="L399" s="112">
        <f t="shared" si="50"/>
        <v>17</v>
      </c>
      <c r="M399" s="112">
        <f t="shared" si="53"/>
      </c>
      <c r="N399" s="112">
        <f t="shared" si="54"/>
        <v>100</v>
      </c>
    </row>
    <row r="400" spans="1:14" ht="15" customHeight="1">
      <c r="A400" s="22">
        <v>18</v>
      </c>
      <c r="B400" s="157"/>
      <c r="C400" s="157">
        <v>18</v>
      </c>
      <c r="D400" s="155" t="str">
        <f>IF(B400&gt;0,(VLOOKUP($B400,Engagement!$B$382:$G$472,3,FALSE))," ")</f>
        <v> </v>
      </c>
      <c r="E400" s="155" t="str">
        <f>IF(B400&gt;0,(VLOOKUP($B400,Engagement!$B$382:$G$472,4,FALSE))," ")</f>
        <v> </v>
      </c>
      <c r="F400" s="155" t="str">
        <f>IF(B400&gt;0,(VLOOKUP($B400,Engagement!$B$382:$G$472,5,FALSE))," ")</f>
        <v> </v>
      </c>
      <c r="G400" s="156" t="str">
        <f>IF(B400&gt;0,(VLOOKUP($B400,Engagement!$B$382:$G$472,6,FALSE))," ")</f>
        <v> </v>
      </c>
      <c r="H400" s="152" t="str">
        <f t="shared" si="51"/>
        <v> </v>
      </c>
      <c r="I400" s="197" t="str">
        <f>IF(COUNTIF($F$383:$F400,F400)&lt;2,$F400," ")</f>
        <v> </v>
      </c>
      <c r="J400" s="197">
        <f t="shared" si="52"/>
        <v>100</v>
      </c>
      <c r="K400" s="197" t="str">
        <f>IF(COUNTIF($F$383:$F400,F400)&lt;3,$F400," ")</f>
        <v> </v>
      </c>
      <c r="L400" s="112">
        <f t="shared" si="50"/>
        <v>18</v>
      </c>
      <c r="M400" s="112">
        <f t="shared" si="53"/>
      </c>
      <c r="N400" s="112">
        <f t="shared" si="54"/>
        <v>100</v>
      </c>
    </row>
    <row r="401" spans="1:14" ht="15" customHeight="1">
      <c r="A401" s="22">
        <v>19</v>
      </c>
      <c r="B401" s="157"/>
      <c r="C401" s="157">
        <v>19</v>
      </c>
      <c r="D401" s="155" t="str">
        <f>IF(B401&gt;0,(VLOOKUP($B401,Engagement!$B$382:$G$472,3,FALSE))," ")</f>
        <v> </v>
      </c>
      <c r="E401" s="155" t="str">
        <f>IF(B401&gt;0,(VLOOKUP($B401,Engagement!$B$382:$G$472,4,FALSE))," ")</f>
        <v> </v>
      </c>
      <c r="F401" s="155" t="str">
        <f>IF(B401&gt;0,(VLOOKUP($B401,Engagement!$B$382:$G$472,5,FALSE))," ")</f>
        <v> </v>
      </c>
      <c r="G401" s="156" t="str">
        <f>IF(B401&gt;0,(VLOOKUP($B401,Engagement!$B$382:$G$472,6,FALSE))," ")</f>
        <v> </v>
      </c>
      <c r="H401" s="152" t="str">
        <f t="shared" si="51"/>
        <v> </v>
      </c>
      <c r="I401" s="197" t="str">
        <f>IF(COUNTIF($F$383:$F401,F401)&lt;2,$F401," ")</f>
        <v> </v>
      </c>
      <c r="J401" s="197">
        <f t="shared" si="52"/>
        <v>100</v>
      </c>
      <c r="K401" s="197" t="str">
        <f>IF(COUNTIF($F$383:$F401,F401)&lt;3,$F401," ")</f>
        <v> </v>
      </c>
      <c r="L401" s="112">
        <f t="shared" si="50"/>
        <v>19</v>
      </c>
      <c r="M401" s="112">
        <f t="shared" si="53"/>
      </c>
      <c r="N401" s="112">
        <f t="shared" si="54"/>
        <v>100</v>
      </c>
    </row>
    <row r="402" spans="1:14" ht="15" customHeight="1">
      <c r="A402" s="22">
        <v>20</v>
      </c>
      <c r="B402" s="157"/>
      <c r="C402" s="157">
        <v>20</v>
      </c>
      <c r="D402" s="155" t="str">
        <f>IF(B402&gt;0,(VLOOKUP($B402,Engagement!$B$382:$G$472,3,FALSE))," ")</f>
        <v> </v>
      </c>
      <c r="E402" s="155" t="str">
        <f>IF(B402&gt;0,(VLOOKUP($B402,Engagement!$B$382:$G$472,4,FALSE))," ")</f>
        <v> </v>
      </c>
      <c r="F402" s="155" t="str">
        <f>IF(B402&gt;0,(VLOOKUP($B402,Engagement!$B$382:$G$472,5,FALSE))," ")</f>
        <v> </v>
      </c>
      <c r="G402" s="156" t="str">
        <f>IF(B402&gt;0,(VLOOKUP($B402,Engagement!$B$382:$G$472,6,FALSE))," ")</f>
        <v> </v>
      </c>
      <c r="H402" s="152" t="str">
        <f t="shared" si="51"/>
        <v> </v>
      </c>
      <c r="I402" s="197" t="str">
        <f>IF(COUNTIF($F$383:$F402,F402)&lt;2,$F402," ")</f>
        <v> </v>
      </c>
      <c r="J402" s="197">
        <f t="shared" si="52"/>
        <v>100</v>
      </c>
      <c r="K402" s="197" t="str">
        <f>IF(COUNTIF($F$383:$F402,F402)&lt;3,$F402," ")</f>
        <v> </v>
      </c>
      <c r="L402" s="112">
        <f t="shared" si="50"/>
        <v>20</v>
      </c>
      <c r="M402" s="112">
        <f t="shared" si="53"/>
      </c>
      <c r="N402" s="112">
        <f t="shared" si="54"/>
        <v>100</v>
      </c>
    </row>
    <row r="403" spans="1:14" ht="15" customHeight="1">
      <c r="A403" s="22">
        <v>21</v>
      </c>
      <c r="B403" s="157"/>
      <c r="C403" s="157">
        <v>21</v>
      </c>
      <c r="D403" s="155" t="str">
        <f>IF(B403&gt;0,(VLOOKUP($B403,Engagement!$B$382:$G$472,3,FALSE))," ")</f>
        <v> </v>
      </c>
      <c r="E403" s="155" t="str">
        <f>IF(B403&gt;0,(VLOOKUP($B403,Engagement!$B$382:$G$472,4,FALSE))," ")</f>
        <v> </v>
      </c>
      <c r="F403" s="155" t="str">
        <f>IF(B403&gt;0,(VLOOKUP($B403,Engagement!$B$382:$G$472,5,FALSE))," ")</f>
        <v> </v>
      </c>
      <c r="G403" s="156" t="str">
        <f>IF(B403&gt;0,(VLOOKUP($B403,Engagement!$B$382:$G$472,6,FALSE))," ")</f>
        <v> </v>
      </c>
      <c r="H403" s="152" t="str">
        <f t="shared" si="51"/>
        <v> </v>
      </c>
      <c r="I403" s="197" t="str">
        <f>IF(COUNTIF($F$383:$F403,F403)&lt;2,$F403," ")</f>
        <v> </v>
      </c>
      <c r="J403" s="197">
        <f t="shared" si="52"/>
        <v>100</v>
      </c>
      <c r="K403" s="197" t="str">
        <f>IF(COUNTIF($F$383:$F403,F403)&lt;3,$F403," ")</f>
        <v> </v>
      </c>
      <c r="L403" s="112">
        <f t="shared" si="50"/>
        <v>21</v>
      </c>
      <c r="M403" s="112">
        <f t="shared" si="53"/>
      </c>
      <c r="N403" s="112">
        <f t="shared" si="54"/>
        <v>100</v>
      </c>
    </row>
    <row r="404" spans="1:14" ht="15" customHeight="1">
      <c r="A404" s="22">
        <v>22</v>
      </c>
      <c r="B404" s="157"/>
      <c r="C404" s="157">
        <v>22</v>
      </c>
      <c r="D404" s="155" t="str">
        <f>IF(B404&gt;0,(VLOOKUP($B404,Engagement!$B$382:$G$472,3,FALSE))," ")</f>
        <v> </v>
      </c>
      <c r="E404" s="155" t="str">
        <f>IF(B404&gt;0,(VLOOKUP($B404,Engagement!$B$382:$G$472,4,FALSE))," ")</f>
        <v> </v>
      </c>
      <c r="F404" s="155" t="str">
        <f>IF(B404&gt;0,(VLOOKUP($B404,Engagement!$B$382:$G$472,5,FALSE))," ")</f>
        <v> </v>
      </c>
      <c r="G404" s="156" t="str">
        <f>IF(B404&gt;0,(VLOOKUP($B404,Engagement!$B$382:$G$472,6,FALSE))," ")</f>
        <v> </v>
      </c>
      <c r="H404" s="152" t="str">
        <f t="shared" si="51"/>
        <v> </v>
      </c>
      <c r="I404" s="197" t="str">
        <f>IF(COUNTIF($F$383:$F404,F404)&lt;2,$F404," ")</f>
        <v> </v>
      </c>
      <c r="J404" s="197">
        <f t="shared" si="52"/>
        <v>100</v>
      </c>
      <c r="K404" s="197" t="str">
        <f>IF(COUNTIF($F$383:$F404,F404)&lt;3,$F404," ")</f>
        <v> </v>
      </c>
      <c r="L404" s="112">
        <f t="shared" si="50"/>
        <v>22</v>
      </c>
      <c r="M404" s="112">
        <f t="shared" si="53"/>
      </c>
      <c r="N404" s="112">
        <f t="shared" si="54"/>
        <v>100</v>
      </c>
    </row>
    <row r="405" spans="1:14" ht="15" customHeight="1">
      <c r="A405" s="22">
        <v>23</v>
      </c>
      <c r="B405" s="157"/>
      <c r="C405" s="157">
        <v>23</v>
      </c>
      <c r="D405" s="155" t="str">
        <f>IF(B405&gt;0,(VLOOKUP($B405,Engagement!$B$382:$G$472,3,FALSE))," ")</f>
        <v> </v>
      </c>
      <c r="E405" s="155" t="str">
        <f>IF(B405&gt;0,(VLOOKUP($B405,Engagement!$B$382:$G$472,4,FALSE))," ")</f>
        <v> </v>
      </c>
      <c r="F405" s="155" t="str">
        <f>IF(B405&gt;0,(VLOOKUP($B405,Engagement!$B$382:$G$472,5,FALSE))," ")</f>
        <v> </v>
      </c>
      <c r="G405" s="156" t="str">
        <f>IF(B405&gt;0,(VLOOKUP($B405,Engagement!$B$382:$G$472,6,FALSE))," ")</f>
        <v> </v>
      </c>
      <c r="H405" s="152" t="str">
        <f t="shared" si="51"/>
        <v> </v>
      </c>
      <c r="I405" s="197" t="str">
        <f>IF(COUNTIF($F$383:$F405,F405)&lt;2,$F405," ")</f>
        <v> </v>
      </c>
      <c r="J405" s="197">
        <f t="shared" si="52"/>
        <v>100</v>
      </c>
      <c r="K405" s="197" t="str">
        <f>IF(COUNTIF($F$383:$F405,F405)&lt;3,$F405," ")</f>
        <v> </v>
      </c>
      <c r="L405" s="112">
        <f t="shared" si="50"/>
        <v>23</v>
      </c>
      <c r="M405" s="112">
        <f t="shared" si="53"/>
      </c>
      <c r="N405" s="112">
        <f t="shared" si="54"/>
        <v>100</v>
      </c>
    </row>
    <row r="406" spans="1:14" ht="15" customHeight="1">
      <c r="A406" s="22">
        <v>24</v>
      </c>
      <c r="B406" s="158"/>
      <c r="C406" s="157">
        <v>24</v>
      </c>
      <c r="D406" s="155" t="str">
        <f>IF(B406&gt;0,(VLOOKUP($B406,Engagement!$B$382:$G$472,3,FALSE))," ")</f>
        <v> </v>
      </c>
      <c r="E406" s="155" t="str">
        <f>IF(B406&gt;0,(VLOOKUP($B406,Engagement!$B$382:$G$472,4,FALSE))," ")</f>
        <v> </v>
      </c>
      <c r="F406" s="155" t="str">
        <f>IF(B406&gt;0,(VLOOKUP($B406,Engagement!$B$382:$G$472,5,FALSE))," ")</f>
        <v> </v>
      </c>
      <c r="G406" s="156" t="str">
        <f>IF(B406&gt;0,(VLOOKUP($B406,Engagement!$B$382:$G$472,6,FALSE))," ")</f>
        <v> </v>
      </c>
      <c r="H406" s="152" t="str">
        <f t="shared" si="51"/>
        <v> </v>
      </c>
      <c r="I406" s="197" t="str">
        <f>IF(COUNTIF($F$383:$F406,F406)&lt;2,$F406," ")</f>
        <v> </v>
      </c>
      <c r="J406" s="197">
        <f t="shared" si="52"/>
        <v>100</v>
      </c>
      <c r="K406" s="197" t="str">
        <f>IF(COUNTIF($F$383:$F406,F406)&lt;3,$F406," ")</f>
        <v> </v>
      </c>
      <c r="L406" s="112">
        <f t="shared" si="50"/>
        <v>24</v>
      </c>
      <c r="M406" s="112">
        <f t="shared" si="53"/>
      </c>
      <c r="N406" s="112">
        <f t="shared" si="54"/>
        <v>100</v>
      </c>
    </row>
    <row r="407" spans="1:14" ht="15" customHeight="1">
      <c r="A407" s="22">
        <v>25</v>
      </c>
      <c r="B407" s="153"/>
      <c r="C407" s="157">
        <v>25</v>
      </c>
      <c r="D407" s="155" t="str">
        <f>IF(B407&gt;0,(VLOOKUP($B407,Engagement!$B$382:$G$472,3,FALSE))," ")</f>
        <v> </v>
      </c>
      <c r="E407" s="155" t="str">
        <f>IF(B407&gt;0,(VLOOKUP($B407,Engagement!$B$382:$G$472,4,FALSE))," ")</f>
        <v> </v>
      </c>
      <c r="F407" s="155" t="str">
        <f>IF(B407&gt;0,(VLOOKUP($B407,Engagement!$B$382:$G$472,5,FALSE))," ")</f>
        <v> </v>
      </c>
      <c r="G407" s="156" t="str">
        <f>IF(B407&gt;0,(VLOOKUP($B407,Engagement!$B$382:$G$472,6,FALSE))," ")</f>
        <v> </v>
      </c>
      <c r="H407" s="152" t="str">
        <f t="shared" si="51"/>
        <v> </v>
      </c>
      <c r="I407" s="197" t="str">
        <f>IF(COUNTIF($F$383:$F407,F407)&lt;2,$F407," ")</f>
        <v> </v>
      </c>
      <c r="J407" s="197">
        <f t="shared" si="52"/>
        <v>100</v>
      </c>
      <c r="K407" s="197" t="str">
        <f>IF(COUNTIF($F$383:$F407,F407)&lt;3,$F407," ")</f>
        <v> </v>
      </c>
      <c r="L407" s="112">
        <f t="shared" si="50"/>
        <v>25</v>
      </c>
      <c r="M407" s="112">
        <f t="shared" si="53"/>
      </c>
      <c r="N407" s="112">
        <f t="shared" si="54"/>
        <v>100</v>
      </c>
    </row>
    <row r="408" spans="1:14" ht="15" customHeight="1">
      <c r="A408" s="22">
        <v>26</v>
      </c>
      <c r="B408" s="158"/>
      <c r="C408" s="157">
        <v>26</v>
      </c>
      <c r="D408" s="155" t="str">
        <f>IF(B408&gt;0,(VLOOKUP($B408,Engagement!$B$382:$G$472,3,FALSE))," ")</f>
        <v> </v>
      </c>
      <c r="E408" s="155" t="str">
        <f>IF(B408&gt;0,(VLOOKUP($B408,Engagement!$B$382:$G$472,4,FALSE))," ")</f>
        <v> </v>
      </c>
      <c r="F408" s="155" t="str">
        <f>IF(B408&gt;0,(VLOOKUP($B408,Engagement!$B$382:$G$472,5,FALSE))," ")</f>
        <v> </v>
      </c>
      <c r="G408" s="156" t="str">
        <f>IF(B408&gt;0,(VLOOKUP($B408,Engagement!$B$382:$G$472,6,FALSE))," ")</f>
        <v> </v>
      </c>
      <c r="H408" s="152" t="str">
        <f t="shared" si="51"/>
        <v> </v>
      </c>
      <c r="I408" s="197" t="str">
        <f>IF(COUNTIF($F$383:$F408,F408)&lt;2,$F408," ")</f>
        <v> </v>
      </c>
      <c r="J408" s="197">
        <f t="shared" si="52"/>
        <v>100</v>
      </c>
      <c r="K408" s="197" t="str">
        <f>IF(COUNTIF($F$383:$F408,F408)&lt;3,$F408," ")</f>
        <v> </v>
      </c>
      <c r="L408" s="112">
        <f t="shared" si="50"/>
        <v>26</v>
      </c>
      <c r="M408" s="112">
        <f t="shared" si="53"/>
      </c>
      <c r="N408" s="112">
        <f t="shared" si="54"/>
        <v>100</v>
      </c>
    </row>
    <row r="409" spans="1:14" ht="15" customHeight="1">
      <c r="A409" s="22">
        <v>27</v>
      </c>
      <c r="B409" s="153"/>
      <c r="C409" s="157">
        <v>27</v>
      </c>
      <c r="D409" s="155" t="str">
        <f>IF(B409&gt;0,(VLOOKUP($B409,Engagement!$B$382:$G$472,3,FALSE))," ")</f>
        <v> </v>
      </c>
      <c r="E409" s="155" t="str">
        <f>IF(B409&gt;0,(VLOOKUP($B409,Engagement!$B$382:$G$472,4,FALSE))," ")</f>
        <v> </v>
      </c>
      <c r="F409" s="155" t="str">
        <f>IF(B409&gt;0,(VLOOKUP($B409,Engagement!$B$382:$G$472,5,FALSE))," ")</f>
        <v> </v>
      </c>
      <c r="G409" s="156" t="str">
        <f>IF(B409&gt;0,(VLOOKUP($B409,Engagement!$B$382:$G$472,6,FALSE))," ")</f>
        <v> </v>
      </c>
      <c r="H409" s="152" t="str">
        <f t="shared" si="51"/>
        <v> </v>
      </c>
      <c r="I409" s="197" t="str">
        <f>IF(COUNTIF($F$383:$F409,F409)&lt;2,$F409," ")</f>
        <v> </v>
      </c>
      <c r="J409" s="197">
        <f t="shared" si="52"/>
        <v>100</v>
      </c>
      <c r="K409" s="197" t="str">
        <f>IF(COUNTIF($F$383:$F409,F409)&lt;3,$F409," ")</f>
        <v> </v>
      </c>
      <c r="L409" s="112">
        <f t="shared" si="50"/>
        <v>27</v>
      </c>
      <c r="M409" s="112">
        <f t="shared" si="53"/>
      </c>
      <c r="N409" s="112">
        <f t="shared" si="54"/>
        <v>100</v>
      </c>
    </row>
    <row r="410" spans="1:14" ht="15" customHeight="1">
      <c r="A410" s="22">
        <v>28</v>
      </c>
      <c r="B410" s="158"/>
      <c r="C410" s="157">
        <v>28</v>
      </c>
      <c r="D410" s="155" t="str">
        <f>IF(B410&gt;0,(VLOOKUP($B410,Engagement!$B$382:$G$472,3,FALSE))," ")</f>
        <v> </v>
      </c>
      <c r="E410" s="155" t="str">
        <f>IF(B410&gt;0,(VLOOKUP($B410,Engagement!$B$382:$G$472,4,FALSE))," ")</f>
        <v> </v>
      </c>
      <c r="F410" s="155" t="str">
        <f>IF(B410&gt;0,(VLOOKUP($B410,Engagement!$B$382:$G$472,5,FALSE))," ")</f>
        <v> </v>
      </c>
      <c r="G410" s="156" t="str">
        <f>IF(B410&gt;0,(VLOOKUP($B410,Engagement!$B$382:$G$472,6,FALSE))," ")</f>
        <v> </v>
      </c>
      <c r="H410" s="152" t="str">
        <f t="shared" si="51"/>
        <v> </v>
      </c>
      <c r="I410" s="197" t="str">
        <f>IF(COUNTIF($F$383:$F410,F410)&lt;2,$F410," ")</f>
        <v> </v>
      </c>
      <c r="J410" s="197">
        <f t="shared" si="52"/>
        <v>100</v>
      </c>
      <c r="K410" s="197" t="str">
        <f>IF(COUNTIF($F$383:$F410,F410)&lt;3,$F410," ")</f>
        <v> </v>
      </c>
      <c r="L410" s="112">
        <f t="shared" si="50"/>
        <v>28</v>
      </c>
      <c r="M410" s="112">
        <f t="shared" si="53"/>
      </c>
      <c r="N410" s="112">
        <f t="shared" si="54"/>
        <v>100</v>
      </c>
    </row>
    <row r="411" spans="1:14" ht="15" customHeight="1">
      <c r="A411" s="22">
        <v>29</v>
      </c>
      <c r="B411" s="153"/>
      <c r="C411" s="157">
        <v>29</v>
      </c>
      <c r="D411" s="155" t="str">
        <f>IF(B411&gt;0,(VLOOKUP($B411,Engagement!$B$382:$G$472,3,FALSE))," ")</f>
        <v> </v>
      </c>
      <c r="E411" s="155" t="str">
        <f>IF(B411&gt;0,(VLOOKUP($B411,Engagement!$B$382:$G$472,4,FALSE))," ")</f>
        <v> </v>
      </c>
      <c r="F411" s="155" t="str">
        <f>IF(B411&gt;0,(VLOOKUP($B411,Engagement!$B$382:$G$472,5,FALSE))," ")</f>
        <v> </v>
      </c>
      <c r="G411" s="156" t="str">
        <f>IF(B411&gt;0,(VLOOKUP($B411,Engagement!$B$382:$G$472,6,FALSE))," ")</f>
        <v> </v>
      </c>
      <c r="H411" s="152" t="str">
        <f t="shared" si="51"/>
        <v> </v>
      </c>
      <c r="I411" s="197" t="str">
        <f>IF(COUNTIF($F$383:$F411,F411)&lt;2,$F411," ")</f>
        <v> </v>
      </c>
      <c r="J411" s="197">
        <f t="shared" si="52"/>
        <v>100</v>
      </c>
      <c r="K411" s="197" t="str">
        <f>IF(COUNTIF($F$383:$F411,F411)&lt;3,$F411," ")</f>
        <v> </v>
      </c>
      <c r="L411" s="112">
        <f t="shared" si="50"/>
        <v>29</v>
      </c>
      <c r="M411" s="112">
        <f t="shared" si="53"/>
      </c>
      <c r="N411" s="112">
        <f t="shared" si="54"/>
        <v>100</v>
      </c>
    </row>
    <row r="412" spans="1:14" ht="15" customHeight="1">
      <c r="A412" s="22">
        <v>30</v>
      </c>
      <c r="B412" s="158"/>
      <c r="C412" s="157">
        <v>30</v>
      </c>
      <c r="D412" s="155" t="str">
        <f>IF(B412&gt;0,(VLOOKUP($B412,Engagement!$B$382:$G$472,3,FALSE))," ")</f>
        <v> </v>
      </c>
      <c r="E412" s="155" t="str">
        <f>IF(B412&gt;0,(VLOOKUP($B412,Engagement!$B$382:$G$472,4,FALSE))," ")</f>
        <v> </v>
      </c>
      <c r="F412" s="155" t="str">
        <f>IF(B412&gt;0,(VLOOKUP($B412,Engagement!$B$382:$G$472,5,FALSE))," ")</f>
        <v> </v>
      </c>
      <c r="G412" s="156" t="str">
        <f>IF(B412&gt;0,(VLOOKUP($B412,Engagement!$B$382:$G$472,6,FALSE))," ")</f>
        <v> </v>
      </c>
      <c r="H412" s="152" t="str">
        <f t="shared" si="51"/>
        <v> </v>
      </c>
      <c r="I412" s="197" t="str">
        <f>IF(COUNTIF($F$383:$F412,F412)&lt;2,$F412," ")</f>
        <v> </v>
      </c>
      <c r="J412" s="197">
        <f t="shared" si="52"/>
        <v>100</v>
      </c>
      <c r="K412" s="197" t="str">
        <f>IF(COUNTIF($F$383:$F412,F412)&lt;3,$F412," ")</f>
        <v> </v>
      </c>
      <c r="L412" s="112">
        <f t="shared" si="50"/>
        <v>30</v>
      </c>
      <c r="M412" s="112">
        <f t="shared" si="53"/>
      </c>
      <c r="N412" s="112">
        <f t="shared" si="54"/>
        <v>100</v>
      </c>
    </row>
    <row r="413" spans="1:14" ht="15" customHeight="1">
      <c r="A413" s="22">
        <v>31</v>
      </c>
      <c r="B413" s="153"/>
      <c r="C413" s="157">
        <v>31</v>
      </c>
      <c r="D413" s="155" t="str">
        <f>IF(B413&gt;0,(VLOOKUP($B413,Engagement!$B$382:$G$472,3,FALSE))," ")</f>
        <v> </v>
      </c>
      <c r="E413" s="155" t="str">
        <f>IF(B413&gt;0,(VLOOKUP($B413,Engagement!$B$382:$G$472,4,FALSE))," ")</f>
        <v> </v>
      </c>
      <c r="F413" s="155" t="str">
        <f>IF(B413&gt;0,(VLOOKUP($B413,Engagement!$B$382:$G$472,5,FALSE))," ")</f>
        <v> </v>
      </c>
      <c r="G413" s="156" t="str">
        <f>IF(B413&gt;0,(VLOOKUP($B413,Engagement!$B$382:$G$472,6,FALSE))," ")</f>
        <v> </v>
      </c>
      <c r="H413" s="152" t="str">
        <f t="shared" si="51"/>
        <v> </v>
      </c>
      <c r="I413" s="197" t="str">
        <f>IF(COUNTIF($F$383:$F413,F413)&lt;2,$F413," ")</f>
        <v> </v>
      </c>
      <c r="J413" s="197">
        <f t="shared" si="52"/>
        <v>100</v>
      </c>
      <c r="K413" s="197" t="str">
        <f>IF(COUNTIF($F$383:$F413,F413)&lt;3,$F413," ")</f>
        <v> </v>
      </c>
      <c r="L413" s="112">
        <f t="shared" si="50"/>
        <v>31</v>
      </c>
      <c r="M413" s="112">
        <f t="shared" si="53"/>
      </c>
      <c r="N413" s="112">
        <f t="shared" si="54"/>
        <v>100</v>
      </c>
    </row>
    <row r="414" spans="1:14" ht="15" customHeight="1">
      <c r="A414" s="22">
        <v>32</v>
      </c>
      <c r="B414" s="158"/>
      <c r="C414" s="157">
        <v>32</v>
      </c>
      <c r="D414" s="155" t="str">
        <f>IF(B414&gt;0,(VLOOKUP($B414,Engagement!$B$382:$G$472,3,FALSE))," ")</f>
        <v> </v>
      </c>
      <c r="E414" s="155" t="str">
        <f>IF(B414&gt;0,(VLOOKUP($B414,Engagement!$B$382:$G$472,4,FALSE))," ")</f>
        <v> </v>
      </c>
      <c r="F414" s="155" t="str">
        <f>IF(B414&gt;0,(VLOOKUP($B414,Engagement!$B$382:$G$472,5,FALSE))," ")</f>
        <v> </v>
      </c>
      <c r="G414" s="156" t="str">
        <f>IF(B414&gt;0,(VLOOKUP($B414,Engagement!$B$382:$G$472,6,FALSE))," ")</f>
        <v> </v>
      </c>
      <c r="H414" s="152" t="str">
        <f t="shared" si="51"/>
        <v> </v>
      </c>
      <c r="I414" s="197" t="str">
        <f>IF(COUNTIF($F$383:$F414,F414)&lt;2,$F414," ")</f>
        <v> </v>
      </c>
      <c r="J414" s="197">
        <f t="shared" si="52"/>
        <v>100</v>
      </c>
      <c r="K414" s="197" t="str">
        <f>IF(COUNTIF($F$383:$F414,F414)&lt;3,$F414," ")</f>
        <v> </v>
      </c>
      <c r="L414" s="112">
        <f t="shared" si="50"/>
        <v>32</v>
      </c>
      <c r="M414" s="112">
        <f t="shared" si="53"/>
      </c>
      <c r="N414" s="112">
        <f t="shared" si="54"/>
        <v>100</v>
      </c>
    </row>
    <row r="415" spans="1:14" ht="15" customHeight="1">
      <c r="A415" s="22">
        <v>33</v>
      </c>
      <c r="B415" s="153"/>
      <c r="C415" s="157">
        <v>33</v>
      </c>
      <c r="D415" s="155" t="str">
        <f>IF(B415&gt;0,(VLOOKUP($B415,Engagement!$B$382:$G$472,3,FALSE))," ")</f>
        <v> </v>
      </c>
      <c r="E415" s="155" t="str">
        <f>IF(B415&gt;0,(VLOOKUP($B415,Engagement!$B$382:$G$472,4,FALSE))," ")</f>
        <v> </v>
      </c>
      <c r="F415" s="155" t="str">
        <f>IF(B415&gt;0,(VLOOKUP($B415,Engagement!$B$382:$G$472,5,FALSE))," ")</f>
        <v> </v>
      </c>
      <c r="G415" s="156" t="str">
        <f>IF(B415&gt;0,(VLOOKUP($B415,Engagement!$B$382:$G$472,6,FALSE))," ")</f>
        <v> </v>
      </c>
      <c r="H415" s="152" t="str">
        <f t="shared" si="51"/>
        <v> </v>
      </c>
      <c r="I415" s="197" t="str">
        <f>IF(COUNTIF($F$383:$F415,F415)&lt;2,$F415," ")</f>
        <v> </v>
      </c>
      <c r="J415" s="197">
        <f t="shared" si="52"/>
        <v>100</v>
      </c>
      <c r="K415" s="197" t="str">
        <f>IF(COUNTIF($F$383:$F415,F415)&lt;3,$F415," ")</f>
        <v> </v>
      </c>
      <c r="L415" s="112">
        <f t="shared" si="50"/>
        <v>33</v>
      </c>
      <c r="M415" s="112">
        <f t="shared" si="53"/>
      </c>
      <c r="N415" s="112">
        <f t="shared" si="54"/>
        <v>100</v>
      </c>
    </row>
    <row r="416" spans="1:14" ht="15" customHeight="1">
      <c r="A416" s="22">
        <v>34</v>
      </c>
      <c r="B416" s="158"/>
      <c r="C416" s="157">
        <v>34</v>
      </c>
      <c r="D416" s="155" t="str">
        <f>IF(B416&gt;0,(VLOOKUP($B416,Engagement!$B$382:$G$472,3,FALSE))," ")</f>
        <v> </v>
      </c>
      <c r="E416" s="155" t="str">
        <f>IF(B416&gt;0,(VLOOKUP($B416,Engagement!$B$382:$G$472,4,FALSE))," ")</f>
        <v> </v>
      </c>
      <c r="F416" s="155" t="str">
        <f>IF(B416&gt;0,(VLOOKUP($B416,Engagement!$B$382:$G$472,5,FALSE))," ")</f>
        <v> </v>
      </c>
      <c r="G416" s="156" t="str">
        <f>IF(B416&gt;0,(VLOOKUP($B416,Engagement!$B$382:$G$472,6,FALSE))," ")</f>
        <v> </v>
      </c>
      <c r="H416" s="152" t="str">
        <f t="shared" si="51"/>
        <v> </v>
      </c>
      <c r="I416" s="197" t="str">
        <f>IF(COUNTIF($F$383:$F416,F416)&lt;2,$F416," ")</f>
        <v> </v>
      </c>
      <c r="J416" s="197">
        <f t="shared" si="52"/>
        <v>100</v>
      </c>
      <c r="K416" s="197" t="str">
        <f>IF(COUNTIF($F$383:$F416,F416)&lt;3,$F416," ")</f>
        <v> </v>
      </c>
      <c r="L416" s="112">
        <f t="shared" si="50"/>
        <v>34</v>
      </c>
      <c r="M416" s="112">
        <f t="shared" si="53"/>
      </c>
      <c r="N416" s="112">
        <f t="shared" si="54"/>
        <v>100</v>
      </c>
    </row>
    <row r="417" spans="1:14" ht="15" customHeight="1">
      <c r="A417" s="22">
        <v>35</v>
      </c>
      <c r="B417" s="153"/>
      <c r="C417" s="157">
        <v>35</v>
      </c>
      <c r="D417" s="155" t="str">
        <f>IF(B417&gt;0,(VLOOKUP($B417,Engagement!$B$382:$G$472,3,FALSE))," ")</f>
        <v> </v>
      </c>
      <c r="E417" s="155" t="str">
        <f>IF(B417&gt;0,(VLOOKUP($B417,Engagement!$B$382:$G$472,4,FALSE))," ")</f>
        <v> </v>
      </c>
      <c r="F417" s="155" t="str">
        <f>IF(B417&gt;0,(VLOOKUP($B417,Engagement!$B$382:$G$472,5,FALSE))," ")</f>
        <v> </v>
      </c>
      <c r="G417" s="156" t="str">
        <f>IF(B417&gt;0,(VLOOKUP($B417,Engagement!$B$382:$G$472,6,FALSE))," ")</f>
        <v> </v>
      </c>
      <c r="H417" s="152" t="str">
        <f t="shared" si="51"/>
        <v> </v>
      </c>
      <c r="I417" s="197" t="str">
        <f>IF(COUNTIF($F$383:$F417,F417)&lt;2,$F417," ")</f>
        <v> </v>
      </c>
      <c r="J417" s="197">
        <f t="shared" si="52"/>
        <v>100</v>
      </c>
      <c r="K417" s="197" t="str">
        <f>IF(COUNTIF($F$383:$F417,F417)&lt;3,$F417," ")</f>
        <v> </v>
      </c>
      <c r="L417" s="112">
        <f t="shared" si="50"/>
        <v>35</v>
      </c>
      <c r="M417" s="112">
        <f t="shared" si="53"/>
      </c>
      <c r="N417" s="112">
        <f t="shared" si="54"/>
        <v>100</v>
      </c>
    </row>
    <row r="418" spans="1:14" ht="15" customHeight="1">
      <c r="A418" s="22">
        <v>36</v>
      </c>
      <c r="B418" s="158"/>
      <c r="C418" s="157">
        <v>36</v>
      </c>
      <c r="D418" s="155" t="str">
        <f>IF(B418&gt;0,(VLOOKUP($B418,Engagement!$B$382:$G$472,3,FALSE))," ")</f>
        <v> </v>
      </c>
      <c r="E418" s="155" t="str">
        <f>IF(B418&gt;0,(VLOOKUP($B418,Engagement!$B$382:$G$472,4,FALSE))," ")</f>
        <v> </v>
      </c>
      <c r="F418" s="155" t="str">
        <f>IF(B418&gt;0,(VLOOKUP($B418,Engagement!$B$382:$G$472,5,FALSE))," ")</f>
        <v> </v>
      </c>
      <c r="G418" s="156" t="str">
        <f>IF(B418&gt;0,(VLOOKUP($B418,Engagement!$B$382:$G$472,6,FALSE))," ")</f>
        <v> </v>
      </c>
      <c r="H418" s="152" t="str">
        <f t="shared" si="51"/>
        <v> </v>
      </c>
      <c r="I418" s="197" t="str">
        <f>IF(COUNTIF($F$383:$F418,F418)&lt;2,$F418," ")</f>
        <v> </v>
      </c>
      <c r="J418" s="197">
        <f t="shared" si="52"/>
        <v>100</v>
      </c>
      <c r="K418" s="197" t="str">
        <f>IF(COUNTIF($F$383:$F418,F418)&lt;3,$F418," ")</f>
        <v> </v>
      </c>
      <c r="L418" s="112">
        <f t="shared" si="50"/>
        <v>36</v>
      </c>
      <c r="M418" s="112">
        <f t="shared" si="53"/>
      </c>
      <c r="N418" s="112">
        <f t="shared" si="54"/>
        <v>100</v>
      </c>
    </row>
    <row r="419" spans="1:14" ht="15" customHeight="1">
      <c r="A419" s="22">
        <v>37</v>
      </c>
      <c r="B419" s="153"/>
      <c r="C419" s="157">
        <v>37</v>
      </c>
      <c r="D419" s="155" t="str">
        <f>IF(B419&gt;0,(VLOOKUP($B419,Engagement!$B$382:$G$472,3,FALSE))," ")</f>
        <v> </v>
      </c>
      <c r="E419" s="155" t="str">
        <f>IF(B419&gt;0,(VLOOKUP($B419,Engagement!$B$382:$G$472,4,FALSE))," ")</f>
        <v> </v>
      </c>
      <c r="F419" s="155" t="str">
        <f>IF(B419&gt;0,(VLOOKUP($B419,Engagement!$B$382:$G$472,5,FALSE))," ")</f>
        <v> </v>
      </c>
      <c r="G419" s="156" t="str">
        <f>IF(B419&gt;0,(VLOOKUP($B419,Engagement!$B$382:$G$472,6,FALSE))," ")</f>
        <v> </v>
      </c>
      <c r="H419" s="152" t="str">
        <f t="shared" si="51"/>
        <v> </v>
      </c>
      <c r="I419" s="197" t="str">
        <f>IF(COUNTIF($F$383:$F419,F419)&lt;2,$F419," ")</f>
        <v> </v>
      </c>
      <c r="J419" s="197">
        <f t="shared" si="52"/>
        <v>100</v>
      </c>
      <c r="K419" s="197" t="str">
        <f>IF(COUNTIF($F$383:$F419,F419)&lt;3,$F419," ")</f>
        <v> </v>
      </c>
      <c r="L419" s="112">
        <f t="shared" si="50"/>
        <v>37</v>
      </c>
      <c r="M419" s="112">
        <f t="shared" si="53"/>
      </c>
      <c r="N419" s="112">
        <f t="shared" si="54"/>
        <v>100</v>
      </c>
    </row>
    <row r="420" spans="1:14" ht="15" customHeight="1">
      <c r="A420" s="22">
        <v>38</v>
      </c>
      <c r="B420" s="158"/>
      <c r="C420" s="157">
        <v>38</v>
      </c>
      <c r="D420" s="155" t="str">
        <f>IF(B420&gt;0,(VLOOKUP($B420,Engagement!$B$382:$G$472,3,FALSE))," ")</f>
        <v> </v>
      </c>
      <c r="E420" s="155" t="str">
        <f>IF(B420&gt;0,(VLOOKUP($B420,Engagement!$B$382:$G$472,4,FALSE))," ")</f>
        <v> </v>
      </c>
      <c r="F420" s="155" t="str">
        <f>IF(B420&gt;0,(VLOOKUP($B420,Engagement!$B$382:$G$472,5,FALSE))," ")</f>
        <v> </v>
      </c>
      <c r="G420" s="156" t="str">
        <f>IF(B420&gt;0,(VLOOKUP($B420,Engagement!$B$382:$G$472,6,FALSE))," ")</f>
        <v> </v>
      </c>
      <c r="H420" s="152" t="str">
        <f t="shared" si="51"/>
        <v> </v>
      </c>
      <c r="I420" s="197" t="str">
        <f>IF(COUNTIF($F$383:$F420,F420)&lt;2,$F420," ")</f>
        <v> </v>
      </c>
      <c r="J420" s="197">
        <f t="shared" si="52"/>
        <v>100</v>
      </c>
      <c r="K420" s="197" t="str">
        <f>IF(COUNTIF($F$383:$F420,F420)&lt;3,$F420," ")</f>
        <v> </v>
      </c>
      <c r="L420" s="112">
        <f t="shared" si="50"/>
        <v>38</v>
      </c>
      <c r="M420" s="112">
        <f t="shared" si="53"/>
      </c>
      <c r="N420" s="112">
        <f t="shared" si="54"/>
        <v>100</v>
      </c>
    </row>
    <row r="421" spans="1:14" ht="15" customHeight="1">
      <c r="A421" s="22">
        <v>39</v>
      </c>
      <c r="B421" s="153"/>
      <c r="C421" s="157">
        <v>39</v>
      </c>
      <c r="D421" s="155" t="str">
        <f>IF(B421&gt;0,(VLOOKUP($B421,Engagement!$B$382:$G$472,3,FALSE))," ")</f>
        <v> </v>
      </c>
      <c r="E421" s="155" t="str">
        <f>IF(B421&gt;0,(VLOOKUP($B421,Engagement!$B$382:$G$472,4,FALSE))," ")</f>
        <v> </v>
      </c>
      <c r="F421" s="155" t="str">
        <f>IF(B421&gt;0,(VLOOKUP($B421,Engagement!$B$382:$G$472,5,FALSE))," ")</f>
        <v> </v>
      </c>
      <c r="G421" s="156" t="str">
        <f>IF(B421&gt;0,(VLOOKUP($B421,Engagement!$B$382:$G$472,6,FALSE))," ")</f>
        <v> </v>
      </c>
      <c r="H421" s="152" t="str">
        <f t="shared" si="51"/>
        <v> </v>
      </c>
      <c r="I421" s="197" t="str">
        <f>IF(COUNTIF($F$383:$F421,F421)&lt;2,$F421," ")</f>
        <v> </v>
      </c>
      <c r="J421" s="197">
        <f t="shared" si="52"/>
        <v>100</v>
      </c>
      <c r="K421" s="197" t="str">
        <f>IF(COUNTIF($F$383:$F421,F421)&lt;3,$F421," ")</f>
        <v> </v>
      </c>
      <c r="L421" s="112">
        <f t="shared" si="50"/>
        <v>39</v>
      </c>
      <c r="M421" s="112">
        <f t="shared" si="53"/>
      </c>
      <c r="N421" s="112">
        <f t="shared" si="54"/>
        <v>100</v>
      </c>
    </row>
    <row r="422" spans="1:14" ht="15" customHeight="1">
      <c r="A422" s="22">
        <v>40</v>
      </c>
      <c r="B422" s="158"/>
      <c r="C422" s="157">
        <v>40</v>
      </c>
      <c r="D422" s="155" t="str">
        <f>IF(B422&gt;0,(VLOOKUP($B422,Engagement!$B$382:$G$472,3,FALSE))," ")</f>
        <v> </v>
      </c>
      <c r="E422" s="155" t="str">
        <f>IF(B422&gt;0,(VLOOKUP($B422,Engagement!$B$382:$G$472,4,FALSE))," ")</f>
        <v> </v>
      </c>
      <c r="F422" s="155" t="str">
        <f>IF(B422&gt;0,(VLOOKUP($B422,Engagement!$B$382:$G$472,5,FALSE))," ")</f>
        <v> </v>
      </c>
      <c r="G422" s="156" t="str">
        <f>IF(B422&gt;0,(VLOOKUP($B422,Engagement!$B$382:$G$472,6,FALSE))," ")</f>
        <v> </v>
      </c>
      <c r="H422" s="152" t="str">
        <f t="shared" si="51"/>
        <v> </v>
      </c>
      <c r="I422" s="197" t="str">
        <f>IF(COUNTIF($F$383:$F422,F422)&lt;2,$F422," ")</f>
        <v> </v>
      </c>
      <c r="J422" s="197">
        <f t="shared" si="52"/>
        <v>100</v>
      </c>
      <c r="K422" s="197" t="str">
        <f>IF(COUNTIF($F$383:$F422,F422)&lt;3,$F422," ")</f>
        <v> </v>
      </c>
      <c r="L422" s="112">
        <f t="shared" si="50"/>
        <v>40</v>
      </c>
      <c r="M422" s="112">
        <f t="shared" si="53"/>
      </c>
      <c r="N422" s="112">
        <f t="shared" si="54"/>
        <v>100</v>
      </c>
    </row>
    <row r="423" spans="1:14" ht="15" customHeight="1">
      <c r="A423" s="22">
        <v>41</v>
      </c>
      <c r="B423" s="153"/>
      <c r="C423" s="157">
        <v>41</v>
      </c>
      <c r="D423" s="155" t="str">
        <f>IF(B423&gt;0,(VLOOKUP($B423,Engagement!$B$382:$G$472,3,FALSE))," ")</f>
        <v> </v>
      </c>
      <c r="E423" s="155" t="str">
        <f>IF(B423&gt;0,(VLOOKUP($B423,Engagement!$B$382:$G$472,4,FALSE))," ")</f>
        <v> </v>
      </c>
      <c r="F423" s="155" t="str">
        <f>IF(B423&gt;0,(VLOOKUP($B423,Engagement!$B$382:$G$472,5,FALSE))," ")</f>
        <v> </v>
      </c>
      <c r="G423" s="156" t="str">
        <f>IF(B423&gt;0,(VLOOKUP($B423,Engagement!$B$382:$G$472,6,FALSE))," ")</f>
        <v> </v>
      </c>
      <c r="H423" s="152" t="str">
        <f t="shared" si="51"/>
        <v> </v>
      </c>
      <c r="I423" s="197" t="str">
        <f>IF(COUNTIF($F$383:$F423,F423)&lt;2,$F423," ")</f>
        <v> </v>
      </c>
      <c r="J423" s="197">
        <f aca="true" t="shared" si="55" ref="J423:J432">IF($D$377&lt;5,100,(IF(I423=F423,C423,"")))</f>
        <v>100</v>
      </c>
      <c r="K423" s="197" t="str">
        <f>IF(COUNTIF($F$383:$F423,F423)&lt;3,$F423," ")</f>
        <v> </v>
      </c>
      <c r="L423" s="112">
        <f t="shared" si="50"/>
        <v>41</v>
      </c>
      <c r="M423" s="112">
        <f aca="true" t="shared" si="56" ref="M423:M432">IF(K423=I423,"",K423)</f>
      </c>
      <c r="N423" s="112">
        <f t="shared" si="54"/>
        <v>100</v>
      </c>
    </row>
    <row r="424" spans="1:14" ht="15" customHeight="1">
      <c r="A424" s="22">
        <v>42</v>
      </c>
      <c r="B424" s="158"/>
      <c r="C424" s="157">
        <v>42</v>
      </c>
      <c r="D424" s="155" t="str">
        <f>IF(B424&gt;0,(VLOOKUP($B424,Engagement!$B$382:$G$472,3,FALSE))," ")</f>
        <v> </v>
      </c>
      <c r="E424" s="155" t="str">
        <f>IF(B424&gt;0,(VLOOKUP($B424,Engagement!$B$382:$G$472,4,FALSE))," ")</f>
        <v> </v>
      </c>
      <c r="F424" s="155" t="str">
        <f>IF(B424&gt;0,(VLOOKUP($B424,Engagement!$B$382:$G$472,5,FALSE))," ")</f>
        <v> </v>
      </c>
      <c r="G424" s="156" t="str">
        <f>IF(B424&gt;0,(VLOOKUP($B424,Engagement!$B$382:$G$472,6,FALSE))," ")</f>
        <v> </v>
      </c>
      <c r="H424" s="152" t="str">
        <f t="shared" si="51"/>
        <v> </v>
      </c>
      <c r="I424" s="197" t="str">
        <f>IF(COUNTIF($F$383:$F424,F424)&lt;2,$F424," ")</f>
        <v> </v>
      </c>
      <c r="J424" s="197">
        <f t="shared" si="55"/>
        <v>100</v>
      </c>
      <c r="K424" s="197" t="str">
        <f>IF(COUNTIF($F$383:$F424,F424)&lt;3,$F424," ")</f>
        <v> </v>
      </c>
      <c r="L424" s="112">
        <f t="shared" si="50"/>
        <v>42</v>
      </c>
      <c r="M424" s="112">
        <f t="shared" si="56"/>
      </c>
      <c r="N424" s="112">
        <f t="shared" si="54"/>
        <v>100</v>
      </c>
    </row>
    <row r="425" spans="1:14" ht="15" customHeight="1">
      <c r="A425" s="22">
        <v>43</v>
      </c>
      <c r="B425" s="153"/>
      <c r="C425" s="157">
        <v>43</v>
      </c>
      <c r="D425" s="155" t="str">
        <f>IF(B425&gt;0,(VLOOKUP($B425,Engagement!$B$382:$G$472,3,FALSE))," ")</f>
        <v> </v>
      </c>
      <c r="E425" s="155" t="str">
        <f>IF(B425&gt;0,(VLOOKUP($B425,Engagement!$B$382:$G$472,4,FALSE))," ")</f>
        <v> </v>
      </c>
      <c r="F425" s="155" t="str">
        <f>IF(B425&gt;0,(VLOOKUP($B425,Engagement!$B$382:$G$472,5,FALSE))," ")</f>
        <v> </v>
      </c>
      <c r="G425" s="156" t="str">
        <f>IF(B425&gt;0,(VLOOKUP($B425,Engagement!$B$382:$G$472,6,FALSE))," ")</f>
        <v> </v>
      </c>
      <c r="H425" s="152" t="str">
        <f t="shared" si="51"/>
        <v> </v>
      </c>
      <c r="I425" s="197" t="str">
        <f>IF(COUNTIF($F$383:$F425,F425)&lt;2,$F425," ")</f>
        <v> </v>
      </c>
      <c r="J425" s="197">
        <f t="shared" si="55"/>
        <v>100</v>
      </c>
      <c r="K425" s="197" t="str">
        <f>IF(COUNTIF($F$383:$F425,F425)&lt;3,$F425," ")</f>
        <v> </v>
      </c>
      <c r="L425" s="112">
        <f t="shared" si="50"/>
        <v>43</v>
      </c>
      <c r="M425" s="112">
        <f t="shared" si="56"/>
      </c>
      <c r="N425" s="112">
        <f t="shared" si="54"/>
        <v>100</v>
      </c>
    </row>
    <row r="426" spans="1:14" ht="15" customHeight="1">
      <c r="A426" s="22">
        <v>44</v>
      </c>
      <c r="B426" s="158"/>
      <c r="C426" s="157">
        <v>44</v>
      </c>
      <c r="D426" s="155" t="str">
        <f>IF(B426&gt;0,(VLOOKUP($B426,Engagement!$B$382:$G$472,3,FALSE))," ")</f>
        <v> </v>
      </c>
      <c r="E426" s="155" t="str">
        <f>IF(B426&gt;0,(VLOOKUP($B426,Engagement!$B$382:$G$472,4,FALSE))," ")</f>
        <v> </v>
      </c>
      <c r="F426" s="155" t="str">
        <f>IF(B426&gt;0,(VLOOKUP($B426,Engagement!$B$382:$G$472,5,FALSE))," ")</f>
        <v> </v>
      </c>
      <c r="G426" s="156" t="str">
        <f>IF(B426&gt;0,(VLOOKUP($B426,Engagement!$B$382:$G$472,6,FALSE))," ")</f>
        <v> </v>
      </c>
      <c r="H426" s="152" t="str">
        <f t="shared" si="51"/>
        <v> </v>
      </c>
      <c r="I426" s="197" t="str">
        <f>IF(COUNTIF($F$383:$F426,F426)&lt;2,$F426," ")</f>
        <v> </v>
      </c>
      <c r="J426" s="197">
        <f t="shared" si="55"/>
        <v>100</v>
      </c>
      <c r="K426" s="197" t="str">
        <f>IF(COUNTIF($F$383:$F426,F426)&lt;3,$F426," ")</f>
        <v> </v>
      </c>
      <c r="L426" s="112">
        <f t="shared" si="50"/>
        <v>44</v>
      </c>
      <c r="M426" s="112">
        <f t="shared" si="56"/>
      </c>
      <c r="N426" s="112">
        <f t="shared" si="54"/>
        <v>100</v>
      </c>
    </row>
    <row r="427" spans="1:14" ht="15" customHeight="1">
      <c r="A427" s="22">
        <v>45</v>
      </c>
      <c r="B427" s="153"/>
      <c r="C427" s="157">
        <v>45</v>
      </c>
      <c r="D427" s="155" t="str">
        <f>IF(B427&gt;0,(VLOOKUP($B427,Engagement!$B$382:$G$472,3,FALSE))," ")</f>
        <v> </v>
      </c>
      <c r="E427" s="155" t="str">
        <f>IF(B427&gt;0,(VLOOKUP($B427,Engagement!$B$382:$G$472,4,FALSE))," ")</f>
        <v> </v>
      </c>
      <c r="F427" s="155" t="str">
        <f>IF(B427&gt;0,(VLOOKUP($B427,Engagement!$B$382:$G$472,5,FALSE))," ")</f>
        <v> </v>
      </c>
      <c r="G427" s="156" t="str">
        <f>IF(B427&gt;0,(VLOOKUP($B427,Engagement!$B$382:$G$472,6,FALSE))," ")</f>
        <v> </v>
      </c>
      <c r="H427" s="152" t="str">
        <f t="shared" si="51"/>
        <v> </v>
      </c>
      <c r="I427" s="197" t="str">
        <f>IF(COUNTIF($F$383:$F427,F427)&lt;2,$F427," ")</f>
        <v> </v>
      </c>
      <c r="J427" s="197">
        <f t="shared" si="55"/>
        <v>100</v>
      </c>
      <c r="K427" s="197" t="str">
        <f>IF(COUNTIF($F$383:$F427,F427)&lt;3,$F427," ")</f>
        <v> </v>
      </c>
      <c r="L427" s="112">
        <f t="shared" si="50"/>
        <v>45</v>
      </c>
      <c r="M427" s="112">
        <f t="shared" si="56"/>
      </c>
      <c r="N427" s="112">
        <f t="shared" si="54"/>
        <v>100</v>
      </c>
    </row>
    <row r="428" spans="1:14" ht="15" customHeight="1">
      <c r="A428" s="22">
        <v>46</v>
      </c>
      <c r="B428" s="158"/>
      <c r="C428" s="157">
        <v>46</v>
      </c>
      <c r="D428" s="155" t="str">
        <f>IF(B428&gt;0,(VLOOKUP($B428,Engagement!$B$382:$G$472,3,FALSE))," ")</f>
        <v> </v>
      </c>
      <c r="E428" s="155" t="str">
        <f>IF(B428&gt;0,(VLOOKUP($B428,Engagement!$B$382:$G$472,4,FALSE))," ")</f>
        <v> </v>
      </c>
      <c r="F428" s="155" t="str">
        <f>IF(B428&gt;0,(VLOOKUP($B428,Engagement!$B$382:$G$472,5,FALSE))," ")</f>
        <v> </v>
      </c>
      <c r="G428" s="156" t="str">
        <f>IF(B428&gt;0,(VLOOKUP($B428,Engagement!$B$382:$G$472,6,FALSE))," ")</f>
        <v> </v>
      </c>
      <c r="H428" s="152" t="str">
        <f t="shared" si="51"/>
        <v> </v>
      </c>
      <c r="I428" s="197" t="str">
        <f>IF(COUNTIF($F$383:$F428,F428)&lt;2,$F428," ")</f>
        <v> </v>
      </c>
      <c r="J428" s="197">
        <f t="shared" si="55"/>
        <v>100</v>
      </c>
      <c r="K428" s="197" t="str">
        <f>IF(COUNTIF($F$383:$F428,F428)&lt;3,$F428," ")</f>
        <v> </v>
      </c>
      <c r="L428" s="112">
        <f t="shared" si="50"/>
        <v>46</v>
      </c>
      <c r="M428" s="112">
        <f t="shared" si="56"/>
      </c>
      <c r="N428" s="112">
        <f t="shared" si="54"/>
        <v>100</v>
      </c>
    </row>
    <row r="429" spans="1:14" ht="15" customHeight="1">
      <c r="A429" s="22">
        <v>47</v>
      </c>
      <c r="B429" s="153"/>
      <c r="C429" s="157">
        <v>47</v>
      </c>
      <c r="D429" s="155" t="str">
        <f>IF(B429&gt;0,(VLOOKUP($B429,Engagement!$B$382:$G$472,3,FALSE))," ")</f>
        <v> </v>
      </c>
      <c r="E429" s="155" t="str">
        <f>IF(B429&gt;0,(VLOOKUP($B429,Engagement!$B$382:$G$472,4,FALSE))," ")</f>
        <v> </v>
      </c>
      <c r="F429" s="155" t="str">
        <f>IF(B429&gt;0,(VLOOKUP($B429,Engagement!$B$382:$G$472,5,FALSE))," ")</f>
        <v> </v>
      </c>
      <c r="G429" s="156" t="str">
        <f>IF(B429&gt;0,(VLOOKUP($B429,Engagement!$B$382:$G$472,6,FALSE))," ")</f>
        <v> </v>
      </c>
      <c r="H429" s="152" t="str">
        <f t="shared" si="51"/>
        <v> </v>
      </c>
      <c r="I429" s="197" t="str">
        <f>IF(COUNTIF($F$383:$F429,F429)&lt;2,$F429," ")</f>
        <v> </v>
      </c>
      <c r="J429" s="197">
        <f t="shared" si="55"/>
        <v>100</v>
      </c>
      <c r="K429" s="197" t="str">
        <f>IF(COUNTIF($F$383:$F429,F429)&lt;3,$F429," ")</f>
        <v> </v>
      </c>
      <c r="L429" s="112">
        <f t="shared" si="50"/>
        <v>47</v>
      </c>
      <c r="M429" s="112">
        <f t="shared" si="56"/>
      </c>
      <c r="N429" s="112">
        <f t="shared" si="54"/>
        <v>100</v>
      </c>
    </row>
    <row r="430" spans="1:14" ht="15" customHeight="1">
      <c r="A430" s="22">
        <v>48</v>
      </c>
      <c r="B430" s="158"/>
      <c r="C430" s="157">
        <v>48</v>
      </c>
      <c r="D430" s="155" t="str">
        <f>IF(B430&gt;0,(VLOOKUP($B430,Engagement!$B$382:$G$472,3,FALSE))," ")</f>
        <v> </v>
      </c>
      <c r="E430" s="155" t="str">
        <f>IF(B430&gt;0,(VLOOKUP($B430,Engagement!$B$382:$G$472,4,FALSE))," ")</f>
        <v> </v>
      </c>
      <c r="F430" s="155" t="str">
        <f>IF(B430&gt;0,(VLOOKUP($B430,Engagement!$B$382:$G$472,5,FALSE))," ")</f>
        <v> </v>
      </c>
      <c r="G430" s="156" t="str">
        <f>IF(B430&gt;0,(VLOOKUP($B430,Engagement!$B$382:$G$472,6,FALSE))," ")</f>
        <v> </v>
      </c>
      <c r="H430" s="152" t="str">
        <f t="shared" si="51"/>
        <v> </v>
      </c>
      <c r="I430" s="197" t="str">
        <f>IF(COUNTIF($F$383:$F430,F430)&lt;2,$F430," ")</f>
        <v> </v>
      </c>
      <c r="J430" s="197">
        <f t="shared" si="55"/>
        <v>100</v>
      </c>
      <c r="K430" s="197" t="str">
        <f>IF(COUNTIF($F$383:$F430,F430)&lt;3,$F430," ")</f>
        <v> </v>
      </c>
      <c r="L430" s="112">
        <f t="shared" si="50"/>
        <v>48</v>
      </c>
      <c r="M430" s="112">
        <f t="shared" si="56"/>
      </c>
      <c r="N430" s="112">
        <f t="shared" si="54"/>
        <v>100</v>
      </c>
    </row>
    <row r="431" spans="1:14" ht="15" customHeight="1">
      <c r="A431" s="22">
        <v>49</v>
      </c>
      <c r="B431" s="153"/>
      <c r="C431" s="157">
        <v>49</v>
      </c>
      <c r="D431" s="155" t="str">
        <f>IF(B431&gt;0,(VLOOKUP($B431,Engagement!$B$382:$G$472,3,FALSE))," ")</f>
        <v> </v>
      </c>
      <c r="E431" s="155" t="str">
        <f>IF(B431&gt;0,(VLOOKUP($B431,Engagement!$B$382:$G$472,4,FALSE))," ")</f>
        <v> </v>
      </c>
      <c r="F431" s="155" t="str">
        <f>IF(B431&gt;0,(VLOOKUP($B431,Engagement!$B$382:$G$472,5,FALSE))," ")</f>
        <v> </v>
      </c>
      <c r="G431" s="156" t="str">
        <f>IF(B431&gt;0,(VLOOKUP($B431,Engagement!$B$382:$G$472,6,FALSE))," ")</f>
        <v> </v>
      </c>
      <c r="H431" s="152" t="str">
        <f t="shared" si="51"/>
        <v> </v>
      </c>
      <c r="I431" s="197" t="str">
        <f>IF(COUNTIF($F$383:$F431,F431)&lt;2,$F431," ")</f>
        <v> </v>
      </c>
      <c r="J431" s="197">
        <f t="shared" si="55"/>
        <v>100</v>
      </c>
      <c r="K431" s="197" t="str">
        <f>IF(COUNTIF($F$383:$F431,F431)&lt;3,$F431," ")</f>
        <v> </v>
      </c>
      <c r="L431" s="112">
        <f t="shared" si="50"/>
        <v>49</v>
      </c>
      <c r="M431" s="112">
        <f t="shared" si="56"/>
      </c>
      <c r="N431" s="112">
        <f t="shared" si="54"/>
        <v>100</v>
      </c>
    </row>
    <row r="432" spans="1:14" ht="15" customHeight="1">
      <c r="A432" s="22">
        <v>50</v>
      </c>
      <c r="B432" s="158"/>
      <c r="C432" s="157">
        <v>50</v>
      </c>
      <c r="D432" s="155" t="str">
        <f>IF(B432&gt;0,(VLOOKUP($B432,Engagement!$B$382:$G$472,3,FALSE))," ")</f>
        <v> </v>
      </c>
      <c r="E432" s="155" t="str">
        <f>IF(B432&gt;0,(VLOOKUP($B432,Engagement!$B$382:$G$472,4,FALSE))," ")</f>
        <v> </v>
      </c>
      <c r="F432" s="155" t="str">
        <f>IF(B432&gt;0,(VLOOKUP($B432,Engagement!$B$382:$G$472,5,FALSE))," ")</f>
        <v> </v>
      </c>
      <c r="G432" s="156" t="str">
        <f>IF(B432&gt;0,(VLOOKUP($B432,Engagement!$B$382:$G$472,6,FALSE))," ")</f>
        <v> </v>
      </c>
      <c r="H432" s="152" t="str">
        <f t="shared" si="51"/>
        <v> </v>
      </c>
      <c r="I432" s="197" t="str">
        <f>IF(COUNTIF($F$383:$F432,F432)&lt;2,$F432," ")</f>
        <v> </v>
      </c>
      <c r="J432" s="197">
        <f t="shared" si="55"/>
        <v>100</v>
      </c>
      <c r="K432" s="197" t="str">
        <f>IF(COUNTIF($F$383:$F432,F432)&lt;3,$F432," ")</f>
        <v> </v>
      </c>
      <c r="L432" s="112">
        <f t="shared" si="50"/>
        <v>50</v>
      </c>
      <c r="M432" s="112">
        <f t="shared" si="56"/>
      </c>
      <c r="N432" s="112">
        <f t="shared" si="54"/>
        <v>100</v>
      </c>
    </row>
    <row r="433" spans="1:12" ht="15" customHeight="1">
      <c r="A433" s="22"/>
      <c r="B433" s="177"/>
      <c r="C433" s="347" t="s">
        <v>80</v>
      </c>
      <c r="D433" s="347"/>
      <c r="E433" s="347"/>
      <c r="F433" s="347"/>
      <c r="G433" s="175"/>
      <c r="H433" s="152"/>
      <c r="I433" s="197"/>
      <c r="L433" s="112"/>
    </row>
    <row r="434" spans="1:14" ht="15" customHeight="1">
      <c r="A434" s="22">
        <v>1</v>
      </c>
      <c r="B434" s="176"/>
      <c r="C434" s="157">
        <v>1</v>
      </c>
      <c r="D434" s="155" t="str">
        <f>IF(B434&gt;0,(VLOOKUP($B434,Engagement!$B$382:$G$472,3,FALSE))," ")</f>
        <v> </v>
      </c>
      <c r="E434" s="155" t="str">
        <f>IF(B434&gt;0,(VLOOKUP($B434,Engagement!$B$382:$G$472,4,FALSE))," ")</f>
        <v> </v>
      </c>
      <c r="F434" s="155" t="str">
        <f>IF(B434&gt;0,(VLOOKUP($B434,Engagement!$B$382:$G$472,5,FALSE))," ")</f>
        <v> </v>
      </c>
      <c r="G434" s="156" t="str">
        <f>IF(B434&gt;0,(VLOOKUP($B434,Engagement!$B$382:$G$472,6,FALSE))," ")</f>
        <v> </v>
      </c>
      <c r="H434" s="152" t="str">
        <f>IF(COUNTIF($B$434:$B$453,B434)&gt;1,"X"," ")</f>
        <v> </v>
      </c>
      <c r="I434" s="197" t="str">
        <f>IF(COUNTIF($F$434:$F434,F434)&lt;2,$F434," ")</f>
        <v> </v>
      </c>
      <c r="J434" s="197">
        <f>IF($E$377&lt;5,100,(IF(I434=F434,C434,"")))</f>
        <v>100</v>
      </c>
      <c r="K434" s="197" t="str">
        <f>IF(COUNTIF($F$434:$F434,F434)&lt;3,$F434," ")</f>
        <v> </v>
      </c>
      <c r="L434" s="112">
        <f t="shared" si="50"/>
        <v>1</v>
      </c>
      <c r="M434" s="112">
        <f>IF(K434=I434,"",K434)</f>
      </c>
      <c r="N434" s="112">
        <f>IF($E$377&lt;5,100,(IF(M434=$F434,$C434,100)))</f>
        <v>100</v>
      </c>
    </row>
    <row r="435" spans="1:14" ht="15" customHeight="1">
      <c r="A435" s="22">
        <v>2</v>
      </c>
      <c r="B435" s="153"/>
      <c r="C435" s="157">
        <v>2</v>
      </c>
      <c r="D435" s="155" t="str">
        <f>IF(B435&gt;0,(VLOOKUP($B435,Engagement!$B$382:$G$472,3,FALSE))," ")</f>
        <v> </v>
      </c>
      <c r="E435" s="155" t="str">
        <f>IF(B435&gt;0,(VLOOKUP($B435,Engagement!$B$382:$G$472,4,FALSE))," ")</f>
        <v> </v>
      </c>
      <c r="F435" s="155" t="str">
        <f>IF(B435&gt;0,(VLOOKUP($B435,Engagement!$B$382:$G$472,5,FALSE))," ")</f>
        <v> </v>
      </c>
      <c r="G435" s="156" t="str">
        <f>IF(B435&gt;0,(VLOOKUP($B435,Engagement!$B$382:$G$472,6,FALSE))," ")</f>
        <v> </v>
      </c>
      <c r="H435" s="152" t="str">
        <f aca="true" t="shared" si="57" ref="H435:H483">IF(COUNTIF($B$434:$B$453,B435)&gt;1,"X"," ")</f>
        <v> </v>
      </c>
      <c r="I435" s="197" t="str">
        <f>IF(COUNTIF($F$434:$F435,F435)&lt;2,$F435," ")</f>
        <v> </v>
      </c>
      <c r="J435" s="197">
        <f aca="true" t="shared" si="58" ref="J435:J483">IF($E$377&lt;5,100,(IF(I435=F435,C435,"")))</f>
        <v>100</v>
      </c>
      <c r="K435" s="197" t="str">
        <f>IF(COUNTIF($F$434:$F435,F435)&lt;3,$F435," ")</f>
        <v> </v>
      </c>
      <c r="L435" s="112">
        <f t="shared" si="50"/>
        <v>2</v>
      </c>
      <c r="M435" s="112">
        <f aca="true" t="shared" si="59" ref="M435:M483">IF(K435=I435,"",K435)</f>
      </c>
      <c r="N435" s="112">
        <f aca="true" t="shared" si="60" ref="N435:N483">IF($E$377&lt;5,100,(IF(M435=$F435,$C435,100)))</f>
        <v>100</v>
      </c>
    </row>
    <row r="436" spans="1:14" ht="15" customHeight="1">
      <c r="A436" s="22">
        <v>3</v>
      </c>
      <c r="B436" s="153"/>
      <c r="C436" s="157">
        <v>3</v>
      </c>
      <c r="D436" s="155" t="str">
        <f>IF(B436&gt;0,(VLOOKUP($B436,Engagement!$B$382:$G$472,3,FALSE))," ")</f>
        <v> </v>
      </c>
      <c r="E436" s="155" t="str">
        <f>IF(B436&gt;0,(VLOOKUP($B436,Engagement!$B$382:$G$472,4,FALSE))," ")</f>
        <v> </v>
      </c>
      <c r="F436" s="155" t="str">
        <f>IF(B436&gt;0,(VLOOKUP($B436,Engagement!$B$382:$G$472,5,FALSE))," ")</f>
        <v> </v>
      </c>
      <c r="G436" s="156" t="str">
        <f>IF(B436&gt;0,(VLOOKUP($B436,Engagement!$B$382:$G$472,6,FALSE))," ")</f>
        <v> </v>
      </c>
      <c r="H436" s="152" t="str">
        <f t="shared" si="57"/>
        <v> </v>
      </c>
      <c r="I436" s="197" t="str">
        <f>IF(COUNTIF($F$434:$F436,F436)&lt;2,$F436," ")</f>
        <v> </v>
      </c>
      <c r="J436" s="197">
        <f t="shared" si="58"/>
        <v>100</v>
      </c>
      <c r="K436" s="197" t="str">
        <f>IF(COUNTIF($F$434:$F436,F436)&lt;3,$F436," ")</f>
        <v> </v>
      </c>
      <c r="L436" s="112">
        <f t="shared" si="50"/>
        <v>3</v>
      </c>
      <c r="M436" s="112">
        <f t="shared" si="59"/>
      </c>
      <c r="N436" s="112">
        <f t="shared" si="60"/>
        <v>100</v>
      </c>
    </row>
    <row r="437" spans="1:14" ht="15" customHeight="1">
      <c r="A437" s="22">
        <v>4</v>
      </c>
      <c r="B437" s="153"/>
      <c r="C437" s="157">
        <v>4</v>
      </c>
      <c r="D437" s="155" t="str">
        <f>IF(B437&gt;0,(VLOOKUP($B437,Engagement!$B$382:$G$472,3,FALSE))," ")</f>
        <v> </v>
      </c>
      <c r="E437" s="155" t="str">
        <f>IF(B437&gt;0,(VLOOKUP($B437,Engagement!$B$382:$G$472,4,FALSE))," ")</f>
        <v> </v>
      </c>
      <c r="F437" s="155" t="str">
        <f>IF(B437&gt;0,(VLOOKUP($B437,Engagement!$B$382:$G$472,5,FALSE))," ")</f>
        <v> </v>
      </c>
      <c r="G437" s="156" t="str">
        <f>IF(B437&gt;0,(VLOOKUP($B437,Engagement!$B$382:$G$472,6,FALSE))," ")</f>
        <v> </v>
      </c>
      <c r="H437" s="152" t="str">
        <f t="shared" si="57"/>
        <v> </v>
      </c>
      <c r="I437" s="197" t="str">
        <f>IF(COUNTIF($F$434:$F437,F437)&lt;2,$F437," ")</f>
        <v> </v>
      </c>
      <c r="J437" s="197">
        <f t="shared" si="58"/>
        <v>100</v>
      </c>
      <c r="K437" s="197" t="str">
        <f>IF(COUNTIF($F$434:$F437,F437)&lt;3,$F437," ")</f>
        <v> </v>
      </c>
      <c r="L437" s="112">
        <f t="shared" si="50"/>
        <v>4</v>
      </c>
      <c r="M437" s="112">
        <f t="shared" si="59"/>
      </c>
      <c r="N437" s="112">
        <f t="shared" si="60"/>
        <v>100</v>
      </c>
    </row>
    <row r="438" spans="1:14" ht="15" customHeight="1">
      <c r="A438" s="22">
        <v>5</v>
      </c>
      <c r="B438" s="153"/>
      <c r="C438" s="157">
        <v>5</v>
      </c>
      <c r="D438" s="155" t="str">
        <f>IF(B438&gt;0,(VLOOKUP($B438,Engagement!$B$382:$G$472,3,FALSE))," ")</f>
        <v> </v>
      </c>
      <c r="E438" s="155" t="str">
        <f>IF(B438&gt;0,(VLOOKUP($B438,Engagement!$B$382:$G$472,4,FALSE))," ")</f>
        <v> </v>
      </c>
      <c r="F438" s="155" t="str">
        <f>IF(B438&gt;0,(VLOOKUP($B438,Engagement!$B$382:$G$472,5,FALSE))," ")</f>
        <v> </v>
      </c>
      <c r="G438" s="156" t="str">
        <f>IF(B438&gt;0,(VLOOKUP($B438,Engagement!$B$382:$G$472,6,FALSE))," ")</f>
        <v> </v>
      </c>
      <c r="H438" s="152" t="str">
        <f t="shared" si="57"/>
        <v> </v>
      </c>
      <c r="I438" s="197" t="str">
        <f>IF(COUNTIF($F$434:$F438,F438)&lt;2,$F438," ")</f>
        <v> </v>
      </c>
      <c r="J438" s="197">
        <f t="shared" si="58"/>
        <v>100</v>
      </c>
      <c r="K438" s="197" t="str">
        <f>IF(COUNTIF($F$434:$F438,F438)&lt;3,$F438," ")</f>
        <v> </v>
      </c>
      <c r="L438" s="112">
        <f t="shared" si="50"/>
        <v>5</v>
      </c>
      <c r="M438" s="112">
        <f t="shared" si="59"/>
      </c>
      <c r="N438" s="112">
        <f t="shared" si="60"/>
        <v>100</v>
      </c>
    </row>
    <row r="439" spans="1:14" ht="15" customHeight="1">
      <c r="A439" s="22">
        <v>6</v>
      </c>
      <c r="B439" s="153"/>
      <c r="C439" s="157">
        <v>6</v>
      </c>
      <c r="D439" s="155" t="str">
        <f>IF(B439&gt;0,(VLOOKUP($B439,Engagement!$B$382:$G$472,3,FALSE))," ")</f>
        <v> </v>
      </c>
      <c r="E439" s="155" t="str">
        <f>IF(B439&gt;0,(VLOOKUP($B439,Engagement!$B$382:$G$472,4,FALSE))," ")</f>
        <v> </v>
      </c>
      <c r="F439" s="155" t="str">
        <f>IF(B439&gt;0,(VLOOKUP($B439,Engagement!$B$382:$G$472,5,FALSE))," ")</f>
        <v> </v>
      </c>
      <c r="G439" s="156" t="str">
        <f>IF(B439&gt;0,(VLOOKUP($B439,Engagement!$B$382:$G$472,6,FALSE))," ")</f>
        <v> </v>
      </c>
      <c r="H439" s="152" t="str">
        <f t="shared" si="57"/>
        <v> </v>
      </c>
      <c r="I439" s="197" t="str">
        <f>IF(COUNTIF($F$434:$F439,F439)&lt;2,$F439," ")</f>
        <v> </v>
      </c>
      <c r="J439" s="197">
        <f t="shared" si="58"/>
        <v>100</v>
      </c>
      <c r="K439" s="197" t="str">
        <f>IF(COUNTIF($F$434:$F439,F439)&lt;3,$F439," ")</f>
        <v> </v>
      </c>
      <c r="L439" s="112">
        <f t="shared" si="50"/>
        <v>6</v>
      </c>
      <c r="M439" s="112">
        <f t="shared" si="59"/>
      </c>
      <c r="N439" s="112">
        <f t="shared" si="60"/>
        <v>100</v>
      </c>
    </row>
    <row r="440" spans="1:14" ht="15" customHeight="1">
      <c r="A440" s="22">
        <v>7</v>
      </c>
      <c r="B440" s="153"/>
      <c r="C440" s="157">
        <v>7</v>
      </c>
      <c r="D440" s="155" t="str">
        <f>IF(B440&gt;0,(VLOOKUP($B440,Engagement!$B$382:$G$472,3,FALSE))," ")</f>
        <v> </v>
      </c>
      <c r="E440" s="155" t="str">
        <f>IF(B440&gt;0,(VLOOKUP($B440,Engagement!$B$382:$G$472,4,FALSE))," ")</f>
        <v> </v>
      </c>
      <c r="F440" s="155" t="str">
        <f>IF(B440&gt;0,(VLOOKUP($B440,Engagement!$B$382:$G$472,5,FALSE))," ")</f>
        <v> </v>
      </c>
      <c r="G440" s="156" t="str">
        <f>IF(B440&gt;0,(VLOOKUP($B440,Engagement!$B$382:$G$472,6,FALSE))," ")</f>
        <v> </v>
      </c>
      <c r="H440" s="152" t="str">
        <f t="shared" si="57"/>
        <v> </v>
      </c>
      <c r="I440" s="197" t="str">
        <f>IF(COUNTIF($F$434:$F440,F440)&lt;2,$F440," ")</f>
        <v> </v>
      </c>
      <c r="J440" s="197">
        <f t="shared" si="58"/>
        <v>100</v>
      </c>
      <c r="K440" s="197" t="str">
        <f>IF(COUNTIF($F$434:$F440,F440)&lt;3,$F440," ")</f>
        <v> </v>
      </c>
      <c r="L440" s="112">
        <f t="shared" si="50"/>
        <v>7</v>
      </c>
      <c r="M440" s="112">
        <f t="shared" si="59"/>
      </c>
      <c r="N440" s="112">
        <f t="shared" si="60"/>
        <v>100</v>
      </c>
    </row>
    <row r="441" spans="1:14" ht="15" customHeight="1">
      <c r="A441" s="22">
        <v>8</v>
      </c>
      <c r="B441" s="153"/>
      <c r="C441" s="157">
        <v>8</v>
      </c>
      <c r="D441" s="155" t="str">
        <f>IF(B441&gt;0,(VLOOKUP($B441,Engagement!$B$382:$G$472,3,FALSE))," ")</f>
        <v> </v>
      </c>
      <c r="E441" s="155" t="str">
        <f>IF(B441&gt;0,(VLOOKUP($B441,Engagement!$B$382:$G$472,4,FALSE))," ")</f>
        <v> </v>
      </c>
      <c r="F441" s="155" t="str">
        <f>IF(B441&gt;0,(VLOOKUP($B441,Engagement!$B$382:$G$472,5,FALSE))," ")</f>
        <v> </v>
      </c>
      <c r="G441" s="156" t="str">
        <f>IF(B441&gt;0,(VLOOKUP($B441,Engagement!$B$382:$G$472,6,FALSE))," ")</f>
        <v> </v>
      </c>
      <c r="H441" s="152" t="str">
        <f t="shared" si="57"/>
        <v> </v>
      </c>
      <c r="I441" s="197" t="str">
        <f>IF(COUNTIF($F$434:$F441,F441)&lt;2,$F441," ")</f>
        <v> </v>
      </c>
      <c r="J441" s="197">
        <f t="shared" si="58"/>
        <v>100</v>
      </c>
      <c r="K441" s="197" t="str">
        <f>IF(COUNTIF($F$434:$F441,F441)&lt;3,$F441," ")</f>
        <v> </v>
      </c>
      <c r="L441" s="112">
        <f t="shared" si="50"/>
        <v>8</v>
      </c>
      <c r="M441" s="112">
        <f t="shared" si="59"/>
      </c>
      <c r="N441" s="112">
        <f t="shared" si="60"/>
        <v>100</v>
      </c>
    </row>
    <row r="442" spans="1:14" ht="15" customHeight="1">
      <c r="A442" s="22">
        <v>9</v>
      </c>
      <c r="B442" s="153"/>
      <c r="C442" s="157">
        <v>9</v>
      </c>
      <c r="D442" s="155" t="str">
        <f>IF(B442&gt;0,(VLOOKUP($B442,Engagement!$B$382:$G$472,3,FALSE))," ")</f>
        <v> </v>
      </c>
      <c r="E442" s="155" t="str">
        <f>IF(B442&gt;0,(VLOOKUP($B442,Engagement!$B$382:$G$472,4,FALSE))," ")</f>
        <v> </v>
      </c>
      <c r="F442" s="155" t="str">
        <f>IF(B442&gt;0,(VLOOKUP($B442,Engagement!$B$382:$G$472,5,FALSE))," ")</f>
        <v> </v>
      </c>
      <c r="G442" s="156" t="str">
        <f>IF(B442&gt;0,(VLOOKUP($B442,Engagement!$B$382:$G$472,6,FALSE))," ")</f>
        <v> </v>
      </c>
      <c r="H442" s="152" t="str">
        <f t="shared" si="57"/>
        <v> </v>
      </c>
      <c r="I442" s="197" t="str">
        <f>IF(COUNTIF($F$434:$F442,F442)&lt;2,$F442," ")</f>
        <v> </v>
      </c>
      <c r="J442" s="197">
        <f t="shared" si="58"/>
        <v>100</v>
      </c>
      <c r="K442" s="197" t="str">
        <f>IF(COUNTIF($F$434:$F442,F442)&lt;3,$F442," ")</f>
        <v> </v>
      </c>
      <c r="L442" s="112">
        <f t="shared" si="50"/>
        <v>9</v>
      </c>
      <c r="M442" s="112">
        <f t="shared" si="59"/>
      </c>
      <c r="N442" s="112">
        <f t="shared" si="60"/>
        <v>100</v>
      </c>
    </row>
    <row r="443" spans="1:14" ht="15" customHeight="1">
      <c r="A443" s="22">
        <v>10</v>
      </c>
      <c r="B443" s="153"/>
      <c r="C443" s="157">
        <v>10</v>
      </c>
      <c r="D443" s="155" t="str">
        <f>IF(B443&gt;0,(VLOOKUP($B443,Engagement!$B$382:$G$472,3,FALSE))," ")</f>
        <v> </v>
      </c>
      <c r="E443" s="155" t="str">
        <f>IF(B443&gt;0,(VLOOKUP($B443,Engagement!$B$382:$G$472,4,FALSE))," ")</f>
        <v> </v>
      </c>
      <c r="F443" s="155" t="str">
        <f>IF(B443&gt;0,(VLOOKUP($B443,Engagement!$B$382:$G$472,5,FALSE))," ")</f>
        <v> </v>
      </c>
      <c r="G443" s="156" t="str">
        <f>IF(B443&gt;0,(VLOOKUP($B443,Engagement!$B$382:$G$472,6,FALSE))," ")</f>
        <v> </v>
      </c>
      <c r="H443" s="152" t="str">
        <f t="shared" si="57"/>
        <v> </v>
      </c>
      <c r="I443" s="197" t="str">
        <f>IF(COUNTIF($F$434:$F443,F443)&lt;2,$F443," ")</f>
        <v> </v>
      </c>
      <c r="J443" s="197">
        <f t="shared" si="58"/>
        <v>100</v>
      </c>
      <c r="K443" s="197" t="str">
        <f>IF(COUNTIF($F$434:$F443,F443)&lt;3,$F443," ")</f>
        <v> </v>
      </c>
      <c r="L443" s="112">
        <f t="shared" si="50"/>
        <v>10</v>
      </c>
      <c r="M443" s="112">
        <f t="shared" si="59"/>
      </c>
      <c r="N443" s="112">
        <f t="shared" si="60"/>
        <v>100</v>
      </c>
    </row>
    <row r="444" spans="1:14" ht="15" customHeight="1">
      <c r="A444" s="22">
        <v>11</v>
      </c>
      <c r="B444" s="153"/>
      <c r="C444" s="157">
        <v>11</v>
      </c>
      <c r="D444" s="155" t="str">
        <f>IF(B444&gt;0,(VLOOKUP($B444,Engagement!$B$382:$G$472,3,FALSE))," ")</f>
        <v> </v>
      </c>
      <c r="E444" s="155" t="str">
        <f>IF(B444&gt;0,(VLOOKUP($B444,Engagement!$B$382:$G$472,4,FALSE))," ")</f>
        <v> </v>
      </c>
      <c r="F444" s="155" t="str">
        <f>IF(B444&gt;0,(VLOOKUP($B444,Engagement!$B$382:$G$472,5,FALSE))," ")</f>
        <v> </v>
      </c>
      <c r="G444" s="156" t="str">
        <f>IF(B444&gt;0,(VLOOKUP($B444,Engagement!$B$382:$G$472,6,FALSE))," ")</f>
        <v> </v>
      </c>
      <c r="H444" s="152" t="str">
        <f t="shared" si="57"/>
        <v> </v>
      </c>
      <c r="I444" s="197" t="str">
        <f>IF(COUNTIF($F$434:$F444,F444)&lt;2,$F444," ")</f>
        <v> </v>
      </c>
      <c r="J444" s="197">
        <f t="shared" si="58"/>
        <v>100</v>
      </c>
      <c r="K444" s="197" t="str">
        <f>IF(COUNTIF($F$434:$F444,F444)&lt;3,$F444," ")</f>
        <v> </v>
      </c>
      <c r="L444" s="112">
        <f t="shared" si="50"/>
        <v>11</v>
      </c>
      <c r="M444" s="112">
        <f t="shared" si="59"/>
      </c>
      <c r="N444" s="112">
        <f t="shared" si="60"/>
        <v>100</v>
      </c>
    </row>
    <row r="445" spans="1:14" ht="15" customHeight="1">
      <c r="A445" s="22">
        <v>12</v>
      </c>
      <c r="B445" s="153"/>
      <c r="C445" s="157">
        <v>12</v>
      </c>
      <c r="D445" s="155" t="str">
        <f>IF(B445&gt;0,(VLOOKUP($B445,Engagement!$B$382:$G$472,3,FALSE))," ")</f>
        <v> </v>
      </c>
      <c r="E445" s="155" t="str">
        <f>IF(B445&gt;0,(VLOOKUP($B445,Engagement!$B$382:$G$472,4,FALSE))," ")</f>
        <v> </v>
      </c>
      <c r="F445" s="155" t="str">
        <f>IF(B445&gt;0,(VLOOKUP($B445,Engagement!$B$382:$G$472,5,FALSE))," ")</f>
        <v> </v>
      </c>
      <c r="G445" s="156" t="str">
        <f>IF(B445&gt;0,(VLOOKUP($B445,Engagement!$B$382:$G$472,6,FALSE))," ")</f>
        <v> </v>
      </c>
      <c r="H445" s="152" t="str">
        <f t="shared" si="57"/>
        <v> </v>
      </c>
      <c r="I445" s="197" t="str">
        <f>IF(COUNTIF($F$434:$F445,F445)&lt;2,$F445," ")</f>
        <v> </v>
      </c>
      <c r="J445" s="197">
        <f t="shared" si="58"/>
        <v>100</v>
      </c>
      <c r="K445" s="197" t="str">
        <f>IF(COUNTIF($F$434:$F445,F445)&lt;3,$F445," ")</f>
        <v> </v>
      </c>
      <c r="L445" s="112">
        <f t="shared" si="50"/>
        <v>12</v>
      </c>
      <c r="M445" s="112">
        <f t="shared" si="59"/>
      </c>
      <c r="N445" s="112">
        <f t="shared" si="60"/>
        <v>100</v>
      </c>
    </row>
    <row r="446" spans="1:14" ht="15" customHeight="1">
      <c r="A446" s="22">
        <v>13</v>
      </c>
      <c r="B446" s="153"/>
      <c r="C446" s="157">
        <v>13</v>
      </c>
      <c r="D446" s="155" t="str">
        <f>IF(B446&gt;0,(VLOOKUP($B446,Engagement!$B$382:$G$472,3,FALSE))," ")</f>
        <v> </v>
      </c>
      <c r="E446" s="155" t="str">
        <f>IF(B446&gt;0,(VLOOKUP($B446,Engagement!$B$382:$G$472,4,FALSE))," ")</f>
        <v> </v>
      </c>
      <c r="F446" s="155" t="str">
        <f>IF(B446&gt;0,(VLOOKUP($B446,Engagement!$B$382:$G$472,5,FALSE))," ")</f>
        <v> </v>
      </c>
      <c r="G446" s="156" t="str">
        <f>IF(B446&gt;0,(VLOOKUP($B446,Engagement!$B$382:$G$472,6,FALSE))," ")</f>
        <v> </v>
      </c>
      <c r="H446" s="152" t="str">
        <f t="shared" si="57"/>
        <v> </v>
      </c>
      <c r="I446" s="197" t="str">
        <f>IF(COUNTIF($F$434:$F446,F446)&lt;2,$F446," ")</f>
        <v> </v>
      </c>
      <c r="J446" s="197">
        <f t="shared" si="58"/>
        <v>100</v>
      </c>
      <c r="K446" s="197" t="str">
        <f>IF(COUNTIF($F$434:$F446,F446)&lt;3,$F446," ")</f>
        <v> </v>
      </c>
      <c r="L446" s="112">
        <f t="shared" si="50"/>
        <v>13</v>
      </c>
      <c r="M446" s="112">
        <f t="shared" si="59"/>
      </c>
      <c r="N446" s="112">
        <f t="shared" si="60"/>
        <v>100</v>
      </c>
    </row>
    <row r="447" spans="1:14" ht="15" customHeight="1">
      <c r="A447" s="22">
        <v>14</v>
      </c>
      <c r="B447" s="153"/>
      <c r="C447" s="157">
        <v>14</v>
      </c>
      <c r="D447" s="155" t="str">
        <f>IF(B447&gt;0,(VLOOKUP($B447,Engagement!$B$382:$G$472,3,FALSE))," ")</f>
        <v> </v>
      </c>
      <c r="E447" s="155" t="str">
        <f>IF(B447&gt;0,(VLOOKUP($B447,Engagement!$B$382:$G$472,4,FALSE))," ")</f>
        <v> </v>
      </c>
      <c r="F447" s="155" t="str">
        <f>IF(B447&gt;0,(VLOOKUP($B447,Engagement!$B$382:$G$472,5,FALSE))," ")</f>
        <v> </v>
      </c>
      <c r="G447" s="156" t="str">
        <f>IF(B447&gt;0,(VLOOKUP($B447,Engagement!$B$382:$G$472,6,FALSE))," ")</f>
        <v> </v>
      </c>
      <c r="H447" s="152" t="str">
        <f t="shared" si="57"/>
        <v> </v>
      </c>
      <c r="I447" s="197" t="str">
        <f>IF(COUNTIF($F$434:$F447,F447)&lt;2,$F447," ")</f>
        <v> </v>
      </c>
      <c r="J447" s="197">
        <f t="shared" si="58"/>
        <v>100</v>
      </c>
      <c r="K447" s="197" t="str">
        <f>IF(COUNTIF($F$434:$F447,F447)&lt;3,$F447," ")</f>
        <v> </v>
      </c>
      <c r="L447" s="112">
        <f t="shared" si="50"/>
        <v>14</v>
      </c>
      <c r="M447" s="112">
        <f t="shared" si="59"/>
      </c>
      <c r="N447" s="112">
        <f t="shared" si="60"/>
        <v>100</v>
      </c>
    </row>
    <row r="448" spans="1:14" ht="15" customHeight="1">
      <c r="A448" s="22">
        <v>15</v>
      </c>
      <c r="B448" s="153"/>
      <c r="C448" s="157">
        <v>15</v>
      </c>
      <c r="D448" s="155" t="str">
        <f>IF(B448&gt;0,(VLOOKUP($B448,Engagement!$B$382:$G$472,3,FALSE))," ")</f>
        <v> </v>
      </c>
      <c r="E448" s="155" t="str">
        <f>IF(B448&gt;0,(VLOOKUP($B448,Engagement!$B$382:$G$472,4,FALSE))," ")</f>
        <v> </v>
      </c>
      <c r="F448" s="155" t="str">
        <f>IF(B448&gt;0,(VLOOKUP($B448,Engagement!$B$382:$G$472,5,FALSE))," ")</f>
        <v> </v>
      </c>
      <c r="G448" s="156" t="str">
        <f>IF(B448&gt;0,(VLOOKUP($B448,Engagement!$B$382:$G$472,6,FALSE))," ")</f>
        <v> </v>
      </c>
      <c r="H448" s="152" t="str">
        <f t="shared" si="57"/>
        <v> </v>
      </c>
      <c r="I448" s="197" t="str">
        <f>IF(COUNTIF($F$434:$F448,F448)&lt;2,$F448," ")</f>
        <v> </v>
      </c>
      <c r="J448" s="197">
        <f t="shared" si="58"/>
        <v>100</v>
      </c>
      <c r="K448" s="197" t="str">
        <f>IF(COUNTIF($F$434:$F448,F448)&lt;3,$F448," ")</f>
        <v> </v>
      </c>
      <c r="L448" s="112">
        <f t="shared" si="50"/>
        <v>15</v>
      </c>
      <c r="M448" s="112">
        <f t="shared" si="59"/>
      </c>
      <c r="N448" s="112">
        <f t="shared" si="60"/>
        <v>100</v>
      </c>
    </row>
    <row r="449" spans="1:14" ht="15" customHeight="1">
      <c r="A449" s="22">
        <v>16</v>
      </c>
      <c r="B449" s="153"/>
      <c r="C449" s="157">
        <v>16</v>
      </c>
      <c r="D449" s="155" t="str">
        <f>IF(B449&gt;0,(VLOOKUP($B449,Engagement!$B$382:$G$472,3,FALSE))," ")</f>
        <v> </v>
      </c>
      <c r="E449" s="155" t="str">
        <f>IF(B449&gt;0,(VLOOKUP($B449,Engagement!$B$382:$G$472,4,FALSE))," ")</f>
        <v> </v>
      </c>
      <c r="F449" s="155" t="str">
        <f>IF(B449&gt;0,(VLOOKUP($B449,Engagement!$B$382:$G$472,5,FALSE))," ")</f>
        <v> </v>
      </c>
      <c r="G449" s="156" t="str">
        <f>IF(B449&gt;0,(VLOOKUP($B449,Engagement!$B$382:$G$472,6,FALSE))," ")</f>
        <v> </v>
      </c>
      <c r="H449" s="152" t="str">
        <f t="shared" si="57"/>
        <v> </v>
      </c>
      <c r="I449" s="197" t="str">
        <f>IF(COUNTIF($F$434:$F449,F449)&lt;2,$F449," ")</f>
        <v> </v>
      </c>
      <c r="J449" s="197">
        <f t="shared" si="58"/>
        <v>100</v>
      </c>
      <c r="K449" s="197" t="str">
        <f>IF(COUNTIF($F$434:$F449,F449)&lt;3,$F449," ")</f>
        <v> </v>
      </c>
      <c r="L449" s="112">
        <f t="shared" si="50"/>
        <v>16</v>
      </c>
      <c r="M449" s="112">
        <f t="shared" si="59"/>
      </c>
      <c r="N449" s="112">
        <f t="shared" si="60"/>
        <v>100</v>
      </c>
    </row>
    <row r="450" spans="1:14" ht="15" customHeight="1">
      <c r="A450" s="22">
        <v>17</v>
      </c>
      <c r="B450" s="153"/>
      <c r="C450" s="157">
        <v>17</v>
      </c>
      <c r="D450" s="155" t="str">
        <f>IF(B450&gt;0,(VLOOKUP($B450,Engagement!$B$382:$G$472,3,FALSE))," ")</f>
        <v> </v>
      </c>
      <c r="E450" s="155" t="str">
        <f>IF(B450&gt;0,(VLOOKUP($B450,Engagement!$B$382:$G$472,4,FALSE))," ")</f>
        <v> </v>
      </c>
      <c r="F450" s="155" t="str">
        <f>IF(B450&gt;0,(VLOOKUP($B450,Engagement!$B$382:$G$472,5,FALSE))," ")</f>
        <v> </v>
      </c>
      <c r="G450" s="156" t="str">
        <f>IF(B450&gt;0,(VLOOKUP($B450,Engagement!$B$382:$G$472,6,FALSE))," ")</f>
        <v> </v>
      </c>
      <c r="H450" s="152" t="str">
        <f t="shared" si="57"/>
        <v> </v>
      </c>
      <c r="I450" s="197" t="str">
        <f>IF(COUNTIF($F$434:$F450,F450)&lt;2,$F450," ")</f>
        <v> </v>
      </c>
      <c r="J450" s="197">
        <f t="shared" si="58"/>
        <v>100</v>
      </c>
      <c r="K450" s="197" t="str">
        <f>IF(COUNTIF($F$434:$F450,F450)&lt;3,$F450," ")</f>
        <v> </v>
      </c>
      <c r="L450" s="112">
        <f t="shared" si="50"/>
        <v>17</v>
      </c>
      <c r="M450" s="112">
        <f t="shared" si="59"/>
      </c>
      <c r="N450" s="112">
        <f t="shared" si="60"/>
        <v>100</v>
      </c>
    </row>
    <row r="451" spans="1:14" ht="15" customHeight="1">
      <c r="A451" s="22">
        <v>18</v>
      </c>
      <c r="B451" s="153"/>
      <c r="C451" s="157">
        <v>18</v>
      </c>
      <c r="D451" s="155" t="str">
        <f>IF(B451&gt;0,(VLOOKUP($B451,Engagement!$B$382:$G$472,3,FALSE))," ")</f>
        <v> </v>
      </c>
      <c r="E451" s="155" t="str">
        <f>IF(B451&gt;0,(VLOOKUP($B451,Engagement!$B$382:$G$472,4,FALSE))," ")</f>
        <v> </v>
      </c>
      <c r="F451" s="155" t="str">
        <f>IF(B451&gt;0,(VLOOKUP($B451,Engagement!$B$382:$G$472,5,FALSE))," ")</f>
        <v> </v>
      </c>
      <c r="G451" s="156" t="str">
        <f>IF(B451&gt;0,(VLOOKUP($B451,Engagement!$B$382:$G$472,6,FALSE))," ")</f>
        <v> </v>
      </c>
      <c r="H451" s="152" t="str">
        <f t="shared" si="57"/>
        <v> </v>
      </c>
      <c r="I451" s="197" t="str">
        <f>IF(COUNTIF($F$434:$F451,F451)&lt;2,$F451," ")</f>
        <v> </v>
      </c>
      <c r="J451" s="197">
        <f t="shared" si="58"/>
        <v>100</v>
      </c>
      <c r="K451" s="197" t="str">
        <f>IF(COUNTIF($F$434:$F451,F451)&lt;3,$F451," ")</f>
        <v> </v>
      </c>
      <c r="L451" s="112">
        <f t="shared" si="50"/>
        <v>18</v>
      </c>
      <c r="M451" s="112">
        <f t="shared" si="59"/>
      </c>
      <c r="N451" s="112">
        <f t="shared" si="60"/>
        <v>100</v>
      </c>
    </row>
    <row r="452" spans="1:14" ht="15" customHeight="1">
      <c r="A452" s="22">
        <v>19</v>
      </c>
      <c r="B452" s="153"/>
      <c r="C452" s="157">
        <v>19</v>
      </c>
      <c r="D452" s="155" t="str">
        <f>IF(B452&gt;0,(VLOOKUP($B452,Engagement!$B$382:$G$472,3,FALSE))," ")</f>
        <v> </v>
      </c>
      <c r="E452" s="155" t="str">
        <f>IF(B452&gt;0,(VLOOKUP($B452,Engagement!$B$382:$G$472,4,FALSE))," ")</f>
        <v> </v>
      </c>
      <c r="F452" s="155" t="str">
        <f>IF(B452&gt;0,(VLOOKUP($B452,Engagement!$B$382:$G$472,5,FALSE))," ")</f>
        <v> </v>
      </c>
      <c r="G452" s="156" t="str">
        <f>IF(B452&gt;0,(VLOOKUP($B452,Engagement!$B$382:$G$472,6,FALSE))," ")</f>
        <v> </v>
      </c>
      <c r="H452" s="152" t="str">
        <f t="shared" si="57"/>
        <v> </v>
      </c>
      <c r="I452" s="197" t="str">
        <f>IF(COUNTIF($F$434:$F452,F452)&lt;2,$F452," ")</f>
        <v> </v>
      </c>
      <c r="J452" s="197">
        <f t="shared" si="58"/>
        <v>100</v>
      </c>
      <c r="K452" s="197" t="str">
        <f>IF(COUNTIF($F$434:$F452,F452)&lt;3,$F452," ")</f>
        <v> </v>
      </c>
      <c r="L452" s="112">
        <f t="shared" si="50"/>
        <v>19</v>
      </c>
      <c r="M452" s="112">
        <f t="shared" si="59"/>
      </c>
      <c r="N452" s="112">
        <f t="shared" si="60"/>
        <v>100</v>
      </c>
    </row>
    <row r="453" spans="1:14" ht="15" customHeight="1">
      <c r="A453" s="22">
        <v>20</v>
      </c>
      <c r="B453" s="153"/>
      <c r="C453" s="157">
        <v>20</v>
      </c>
      <c r="D453" s="155" t="str">
        <f>IF(B453&gt;0,(VLOOKUP($B453,Engagement!$B$382:$G$472,3,FALSE))," ")</f>
        <v> </v>
      </c>
      <c r="E453" s="155" t="str">
        <f>IF(B453&gt;0,(VLOOKUP($B453,Engagement!$B$382:$G$472,4,FALSE))," ")</f>
        <v> </v>
      </c>
      <c r="F453" s="155" t="str">
        <f>IF(B453&gt;0,(VLOOKUP($B453,Engagement!$B$382:$G$472,5,FALSE))," ")</f>
        <v> </v>
      </c>
      <c r="G453" s="156" t="str">
        <f>IF(B453&gt;0,(VLOOKUP($B453,Engagement!$B$382:$G$472,6,FALSE))," ")</f>
        <v> </v>
      </c>
      <c r="H453" s="152" t="str">
        <f t="shared" si="57"/>
        <v> </v>
      </c>
      <c r="I453" s="197" t="str">
        <f>IF(COUNTIF($F$434:$F453,F453)&lt;2,$F453," ")</f>
        <v> </v>
      </c>
      <c r="J453" s="197">
        <f t="shared" si="58"/>
        <v>100</v>
      </c>
      <c r="K453" s="197" t="str">
        <f>IF(COUNTIF($F$434:$F453,F453)&lt;3,$F453," ")</f>
        <v> </v>
      </c>
      <c r="L453" s="112">
        <f t="shared" si="50"/>
        <v>20</v>
      </c>
      <c r="M453" s="112">
        <f t="shared" si="59"/>
      </c>
      <c r="N453" s="112">
        <f t="shared" si="60"/>
        <v>100</v>
      </c>
    </row>
    <row r="454" spans="1:14" ht="13.5">
      <c r="A454" s="22">
        <v>21</v>
      </c>
      <c r="B454" s="153"/>
      <c r="C454" s="157">
        <v>21</v>
      </c>
      <c r="D454" s="155" t="str">
        <f>IF(B454&gt;0,(VLOOKUP($B454,Engagement!$B$382:$G$472,3,FALSE))," ")</f>
        <v> </v>
      </c>
      <c r="E454" s="155" t="str">
        <f>IF(B454&gt;0,(VLOOKUP($B454,Engagement!$B$382:$G$472,4,FALSE))," ")</f>
        <v> </v>
      </c>
      <c r="F454" s="155" t="str">
        <f>IF(B454&gt;0,(VLOOKUP($B454,Engagement!$B$382:$G$472,5,FALSE))," ")</f>
        <v> </v>
      </c>
      <c r="G454" s="156" t="str">
        <f>IF(B454&gt;0,(VLOOKUP($B454,Engagement!$B$382:$G$472,6,FALSE))," ")</f>
        <v> </v>
      </c>
      <c r="H454" s="152" t="str">
        <f t="shared" si="57"/>
        <v> </v>
      </c>
      <c r="I454" s="197" t="str">
        <f>IF(COUNTIF($F$434:$F454,F454)&lt;2,$F454," ")</f>
        <v> </v>
      </c>
      <c r="J454" s="197">
        <f t="shared" si="58"/>
        <v>100</v>
      </c>
      <c r="K454" s="197" t="str">
        <f>IF(COUNTIF($F$434:$F454,F454)&lt;3,$F454," ")</f>
        <v> </v>
      </c>
      <c r="L454" s="112">
        <f t="shared" si="50"/>
        <v>21</v>
      </c>
      <c r="M454" s="112">
        <f t="shared" si="59"/>
      </c>
      <c r="N454" s="112">
        <f t="shared" si="60"/>
        <v>100</v>
      </c>
    </row>
    <row r="455" spans="1:14" ht="13.5">
      <c r="A455" s="22">
        <v>22</v>
      </c>
      <c r="B455" s="153"/>
      <c r="C455" s="157">
        <v>22</v>
      </c>
      <c r="D455" s="155" t="str">
        <f>IF(B455&gt;0,(VLOOKUP($B455,Engagement!$B$382:$G$472,3,FALSE))," ")</f>
        <v> </v>
      </c>
      <c r="E455" s="155" t="str">
        <f>IF(B455&gt;0,(VLOOKUP($B455,Engagement!$B$382:$G$472,4,FALSE))," ")</f>
        <v> </v>
      </c>
      <c r="F455" s="155" t="str">
        <f>IF(B455&gt;0,(VLOOKUP($B455,Engagement!$B$382:$G$472,5,FALSE))," ")</f>
        <v> </v>
      </c>
      <c r="G455" s="156" t="str">
        <f>IF(B455&gt;0,(VLOOKUP($B455,Engagement!$B$382:$G$472,6,FALSE))," ")</f>
        <v> </v>
      </c>
      <c r="H455" s="152" t="str">
        <f t="shared" si="57"/>
        <v> </v>
      </c>
      <c r="I455" s="197" t="str">
        <f>IF(COUNTIF($F$434:$F455,F455)&lt;2,$F455," ")</f>
        <v> </v>
      </c>
      <c r="J455" s="197">
        <f t="shared" si="58"/>
        <v>100</v>
      </c>
      <c r="K455" s="197" t="str">
        <f>IF(COUNTIF($F$434:$F455,F455)&lt;3,$F455," ")</f>
        <v> </v>
      </c>
      <c r="L455" s="112">
        <f t="shared" si="50"/>
        <v>22</v>
      </c>
      <c r="M455" s="112">
        <f t="shared" si="59"/>
      </c>
      <c r="N455" s="112">
        <f t="shared" si="60"/>
        <v>100</v>
      </c>
    </row>
    <row r="456" spans="1:14" ht="13.5">
      <c r="A456" s="22">
        <v>23</v>
      </c>
      <c r="B456" s="153"/>
      <c r="C456" s="157">
        <v>23</v>
      </c>
      <c r="D456" s="155" t="str">
        <f>IF(B456&gt;0,(VLOOKUP($B456,Engagement!$B$382:$G$472,3,FALSE))," ")</f>
        <v> </v>
      </c>
      <c r="E456" s="155" t="str">
        <f>IF(B456&gt;0,(VLOOKUP($B456,Engagement!$B$382:$G$472,4,FALSE))," ")</f>
        <v> </v>
      </c>
      <c r="F456" s="155" t="str">
        <f>IF(B456&gt;0,(VLOOKUP($B456,Engagement!$B$382:$G$472,5,FALSE))," ")</f>
        <v> </v>
      </c>
      <c r="G456" s="156" t="str">
        <f>IF(B456&gt;0,(VLOOKUP($B456,Engagement!$B$382:$G$472,6,FALSE))," ")</f>
        <v> </v>
      </c>
      <c r="H456" s="152" t="str">
        <f t="shared" si="57"/>
        <v> </v>
      </c>
      <c r="I456" s="197" t="str">
        <f>IF(COUNTIF($F$434:$F456,F456)&lt;2,$F456," ")</f>
        <v> </v>
      </c>
      <c r="J456" s="197">
        <f t="shared" si="58"/>
        <v>100</v>
      </c>
      <c r="K456" s="197" t="str">
        <f>IF(COUNTIF($F$434:$F456,F456)&lt;3,$F456," ")</f>
        <v> </v>
      </c>
      <c r="L456" s="112">
        <f t="shared" si="50"/>
        <v>23</v>
      </c>
      <c r="M456" s="112">
        <f t="shared" si="59"/>
      </c>
      <c r="N456" s="112">
        <f t="shared" si="60"/>
        <v>100</v>
      </c>
    </row>
    <row r="457" spans="1:14" ht="13.5">
      <c r="A457" s="22">
        <v>24</v>
      </c>
      <c r="B457" s="153"/>
      <c r="C457" s="157">
        <v>24</v>
      </c>
      <c r="D457" s="155" t="str">
        <f>IF(B457&gt;0,(VLOOKUP($B457,Engagement!$B$382:$G$472,3,FALSE))," ")</f>
        <v> </v>
      </c>
      <c r="E457" s="155" t="str">
        <f>IF(B457&gt;0,(VLOOKUP($B457,Engagement!$B$382:$G$472,4,FALSE))," ")</f>
        <v> </v>
      </c>
      <c r="F457" s="155" t="str">
        <f>IF(B457&gt;0,(VLOOKUP($B457,Engagement!$B$382:$G$472,5,FALSE))," ")</f>
        <v> </v>
      </c>
      <c r="G457" s="156" t="str">
        <f>IF(B457&gt;0,(VLOOKUP($B457,Engagement!$B$382:$G$472,6,FALSE))," ")</f>
        <v> </v>
      </c>
      <c r="H457" s="152" t="str">
        <f t="shared" si="57"/>
        <v> </v>
      </c>
      <c r="I457" s="197" t="str">
        <f>IF(COUNTIF($F$434:$F457,F457)&lt;2,$F457," ")</f>
        <v> </v>
      </c>
      <c r="J457" s="197">
        <f t="shared" si="58"/>
        <v>100</v>
      </c>
      <c r="K457" s="197" t="str">
        <f>IF(COUNTIF($F$434:$F457,F457)&lt;3,$F457," ")</f>
        <v> </v>
      </c>
      <c r="L457" s="112">
        <f aca="true" t="shared" si="61" ref="L457:L483">IF(K457=$F457,$C457,"")</f>
        <v>24</v>
      </c>
      <c r="M457" s="112">
        <f t="shared" si="59"/>
      </c>
      <c r="N457" s="112">
        <f t="shared" si="60"/>
        <v>100</v>
      </c>
    </row>
    <row r="458" spans="1:14" ht="13.5">
      <c r="A458" s="22">
        <v>25</v>
      </c>
      <c r="B458" s="153"/>
      <c r="C458" s="157">
        <v>25</v>
      </c>
      <c r="D458" s="155" t="str">
        <f>IF(B458&gt;0,(VLOOKUP($B458,Engagement!$B$382:$G$472,3,FALSE))," ")</f>
        <v> </v>
      </c>
      <c r="E458" s="155" t="str">
        <f>IF(B458&gt;0,(VLOOKUP($B458,Engagement!$B$382:$G$472,4,FALSE))," ")</f>
        <v> </v>
      </c>
      <c r="F458" s="155" t="str">
        <f>IF(B458&gt;0,(VLOOKUP($B458,Engagement!$B$382:$G$472,5,FALSE))," ")</f>
        <v> </v>
      </c>
      <c r="G458" s="156" t="str">
        <f>IF(B458&gt;0,(VLOOKUP($B458,Engagement!$B$382:$G$472,6,FALSE))," ")</f>
        <v> </v>
      </c>
      <c r="H458" s="152" t="str">
        <f t="shared" si="57"/>
        <v> </v>
      </c>
      <c r="I458" s="197" t="str">
        <f>IF(COUNTIF($F$434:$F458,F458)&lt;2,$F458," ")</f>
        <v> </v>
      </c>
      <c r="J458" s="197">
        <f t="shared" si="58"/>
        <v>100</v>
      </c>
      <c r="K458" s="197" t="str">
        <f>IF(COUNTIF($F$434:$F458,F458)&lt;3,$F458," ")</f>
        <v> </v>
      </c>
      <c r="L458" s="112">
        <f t="shared" si="61"/>
        <v>25</v>
      </c>
      <c r="M458" s="112">
        <f t="shared" si="59"/>
      </c>
      <c r="N458" s="112">
        <f t="shared" si="60"/>
        <v>100</v>
      </c>
    </row>
    <row r="459" spans="1:14" ht="13.5">
      <c r="A459" s="22">
        <v>26</v>
      </c>
      <c r="B459" s="153"/>
      <c r="C459" s="157">
        <v>26</v>
      </c>
      <c r="D459" s="155" t="str">
        <f>IF(B459&gt;0,(VLOOKUP($B459,Engagement!$B$382:$G$472,3,FALSE))," ")</f>
        <v> </v>
      </c>
      <c r="E459" s="155" t="str">
        <f>IF(B459&gt;0,(VLOOKUP($B459,Engagement!$B$382:$G$472,4,FALSE))," ")</f>
        <v> </v>
      </c>
      <c r="F459" s="155" t="str">
        <f>IF(B459&gt;0,(VLOOKUP($B459,Engagement!$B$382:$G$472,5,FALSE))," ")</f>
        <v> </v>
      </c>
      <c r="G459" s="156" t="str">
        <f>IF(B459&gt;0,(VLOOKUP($B459,Engagement!$B$382:$G$472,6,FALSE))," ")</f>
        <v> </v>
      </c>
      <c r="H459" s="152" t="str">
        <f t="shared" si="57"/>
        <v> </v>
      </c>
      <c r="I459" s="197" t="str">
        <f>IF(COUNTIF($F$434:$F459,F459)&lt;2,$F459," ")</f>
        <v> </v>
      </c>
      <c r="J459" s="197">
        <f t="shared" si="58"/>
        <v>100</v>
      </c>
      <c r="K459" s="197" t="str">
        <f>IF(COUNTIF($F$434:$F459,F459)&lt;3,$F459," ")</f>
        <v> </v>
      </c>
      <c r="L459" s="112">
        <f t="shared" si="61"/>
        <v>26</v>
      </c>
      <c r="M459" s="112">
        <f t="shared" si="59"/>
      </c>
      <c r="N459" s="112">
        <f t="shared" si="60"/>
        <v>100</v>
      </c>
    </row>
    <row r="460" spans="1:14" ht="13.5">
      <c r="A460" s="22">
        <v>27</v>
      </c>
      <c r="B460" s="153"/>
      <c r="C460" s="157">
        <v>27</v>
      </c>
      <c r="D460" s="155" t="str">
        <f>IF(B460&gt;0,(VLOOKUP($B460,Engagement!$B$382:$G$472,3,FALSE))," ")</f>
        <v> </v>
      </c>
      <c r="E460" s="155" t="str">
        <f>IF(B460&gt;0,(VLOOKUP($B460,Engagement!$B$382:$G$472,4,FALSE))," ")</f>
        <v> </v>
      </c>
      <c r="F460" s="155" t="str">
        <f>IF(B460&gt;0,(VLOOKUP($B460,Engagement!$B$382:$G$472,5,FALSE))," ")</f>
        <v> </v>
      </c>
      <c r="G460" s="156" t="str">
        <f>IF(B460&gt;0,(VLOOKUP($B460,Engagement!$B$382:$G$472,6,FALSE))," ")</f>
        <v> </v>
      </c>
      <c r="H460" s="152" t="str">
        <f t="shared" si="57"/>
        <v> </v>
      </c>
      <c r="I460" s="197" t="str">
        <f>IF(COUNTIF($F$434:$F460,F460)&lt;2,$F460," ")</f>
        <v> </v>
      </c>
      <c r="J460" s="197">
        <f t="shared" si="58"/>
        <v>100</v>
      </c>
      <c r="K460" s="197" t="str">
        <f>IF(COUNTIF($F$434:$F460,F460)&lt;3,$F460," ")</f>
        <v> </v>
      </c>
      <c r="L460" s="112">
        <f t="shared" si="61"/>
        <v>27</v>
      </c>
      <c r="M460" s="112">
        <f t="shared" si="59"/>
      </c>
      <c r="N460" s="112">
        <f t="shared" si="60"/>
        <v>100</v>
      </c>
    </row>
    <row r="461" spans="1:14" ht="13.5">
      <c r="A461" s="22">
        <v>28</v>
      </c>
      <c r="B461" s="153"/>
      <c r="C461" s="157">
        <v>28</v>
      </c>
      <c r="D461" s="155" t="str">
        <f>IF(B461&gt;0,(VLOOKUP($B461,Engagement!$B$382:$G$472,3,FALSE))," ")</f>
        <v> </v>
      </c>
      <c r="E461" s="155" t="str">
        <f>IF(B461&gt;0,(VLOOKUP($B461,Engagement!$B$382:$G$472,4,FALSE))," ")</f>
        <v> </v>
      </c>
      <c r="F461" s="155" t="str">
        <f>IF(B461&gt;0,(VLOOKUP($B461,Engagement!$B$382:$G$472,5,FALSE))," ")</f>
        <v> </v>
      </c>
      <c r="G461" s="156" t="str">
        <f>IF(B461&gt;0,(VLOOKUP($B461,Engagement!$B$382:$G$472,6,FALSE))," ")</f>
        <v> </v>
      </c>
      <c r="H461" s="152" t="str">
        <f t="shared" si="57"/>
        <v> </v>
      </c>
      <c r="I461" s="197" t="str">
        <f>IF(COUNTIF($F$434:$F461,F461)&lt;2,$F461," ")</f>
        <v> </v>
      </c>
      <c r="J461" s="197">
        <f t="shared" si="58"/>
        <v>100</v>
      </c>
      <c r="K461" s="197" t="str">
        <f>IF(COUNTIF($F$434:$F461,F461)&lt;3,$F461," ")</f>
        <v> </v>
      </c>
      <c r="L461" s="112">
        <f t="shared" si="61"/>
        <v>28</v>
      </c>
      <c r="M461" s="112">
        <f t="shared" si="59"/>
      </c>
      <c r="N461" s="112">
        <f t="shared" si="60"/>
        <v>100</v>
      </c>
    </row>
    <row r="462" spans="1:14" ht="13.5">
      <c r="A462" s="22">
        <v>29</v>
      </c>
      <c r="B462" s="153"/>
      <c r="C462" s="157">
        <v>29</v>
      </c>
      <c r="D462" s="155" t="str">
        <f>IF(B462&gt;0,(VLOOKUP($B462,Engagement!$B$382:$G$472,3,FALSE))," ")</f>
        <v> </v>
      </c>
      <c r="E462" s="155" t="str">
        <f>IF(B462&gt;0,(VLOOKUP($B462,Engagement!$B$382:$G$472,4,FALSE))," ")</f>
        <v> </v>
      </c>
      <c r="F462" s="155" t="str">
        <f>IF(B462&gt;0,(VLOOKUP($B462,Engagement!$B$382:$G$472,5,FALSE))," ")</f>
        <v> </v>
      </c>
      <c r="G462" s="156" t="str">
        <f>IF(B462&gt;0,(VLOOKUP($B462,Engagement!$B$382:$G$472,6,FALSE))," ")</f>
        <v> </v>
      </c>
      <c r="H462" s="152" t="str">
        <f t="shared" si="57"/>
        <v> </v>
      </c>
      <c r="I462" s="197" t="str">
        <f>IF(COUNTIF($F$434:$F462,F462)&lt;2,$F462," ")</f>
        <v> </v>
      </c>
      <c r="J462" s="197">
        <f t="shared" si="58"/>
        <v>100</v>
      </c>
      <c r="K462" s="197" t="str">
        <f>IF(COUNTIF($F$434:$F462,F462)&lt;3,$F462," ")</f>
        <v> </v>
      </c>
      <c r="L462" s="112">
        <f t="shared" si="61"/>
        <v>29</v>
      </c>
      <c r="M462" s="112">
        <f t="shared" si="59"/>
      </c>
      <c r="N462" s="112">
        <f t="shared" si="60"/>
        <v>100</v>
      </c>
    </row>
    <row r="463" spans="1:14" ht="13.5">
      <c r="A463" s="22">
        <v>30</v>
      </c>
      <c r="B463" s="153"/>
      <c r="C463" s="157">
        <v>30</v>
      </c>
      <c r="D463" s="155" t="str">
        <f>IF(B463&gt;0,(VLOOKUP($B463,Engagement!$B$382:$G$472,3,FALSE))," ")</f>
        <v> </v>
      </c>
      <c r="E463" s="155" t="str">
        <f>IF(B463&gt;0,(VLOOKUP($B463,Engagement!$B$382:$G$472,4,FALSE))," ")</f>
        <v> </v>
      </c>
      <c r="F463" s="155" t="str">
        <f>IF(B463&gt;0,(VLOOKUP($B463,Engagement!$B$382:$G$472,5,FALSE))," ")</f>
        <v> </v>
      </c>
      <c r="G463" s="156" t="str">
        <f>IF(B463&gt;0,(VLOOKUP($B463,Engagement!$B$382:$G$472,6,FALSE))," ")</f>
        <v> </v>
      </c>
      <c r="H463" s="152" t="str">
        <f t="shared" si="57"/>
        <v> </v>
      </c>
      <c r="I463" s="197" t="str">
        <f>IF(COUNTIF($F$434:$F463,F463)&lt;2,$F463," ")</f>
        <v> </v>
      </c>
      <c r="J463" s="197">
        <f t="shared" si="58"/>
        <v>100</v>
      </c>
      <c r="K463" s="197" t="str">
        <f>IF(COUNTIF($F$434:$F463,F463)&lt;3,$F463," ")</f>
        <v> </v>
      </c>
      <c r="L463" s="112">
        <f t="shared" si="61"/>
        <v>30</v>
      </c>
      <c r="M463" s="112">
        <f t="shared" si="59"/>
      </c>
      <c r="N463" s="112">
        <f t="shared" si="60"/>
        <v>100</v>
      </c>
    </row>
    <row r="464" spans="1:14" ht="13.5">
      <c r="A464" s="22">
        <v>31</v>
      </c>
      <c r="B464" s="153"/>
      <c r="C464" s="157">
        <v>31</v>
      </c>
      <c r="D464" s="155" t="str">
        <f>IF(B464&gt;0,(VLOOKUP($B464,Engagement!$B$382:$G$472,3,FALSE))," ")</f>
        <v> </v>
      </c>
      <c r="E464" s="155" t="str">
        <f>IF(B464&gt;0,(VLOOKUP($B464,Engagement!$B$382:$G$472,4,FALSE))," ")</f>
        <v> </v>
      </c>
      <c r="F464" s="155" t="str">
        <f>IF(B464&gt;0,(VLOOKUP($B464,Engagement!$B$382:$G$472,5,FALSE))," ")</f>
        <v> </v>
      </c>
      <c r="G464" s="156" t="str">
        <f>IF(B464&gt;0,(VLOOKUP($B464,Engagement!$B$382:$G$472,6,FALSE))," ")</f>
        <v> </v>
      </c>
      <c r="H464" s="152" t="str">
        <f t="shared" si="57"/>
        <v> </v>
      </c>
      <c r="I464" s="197" t="str">
        <f>IF(COUNTIF($F$434:$F464,F464)&lt;2,$F464," ")</f>
        <v> </v>
      </c>
      <c r="J464" s="197">
        <f t="shared" si="58"/>
        <v>100</v>
      </c>
      <c r="K464" s="197" t="str">
        <f>IF(COUNTIF($F$434:$F464,F464)&lt;3,$F464," ")</f>
        <v> </v>
      </c>
      <c r="L464" s="112">
        <f t="shared" si="61"/>
        <v>31</v>
      </c>
      <c r="M464" s="112">
        <f t="shared" si="59"/>
      </c>
      <c r="N464" s="112">
        <f t="shared" si="60"/>
        <v>100</v>
      </c>
    </row>
    <row r="465" spans="1:14" ht="13.5">
      <c r="A465" s="22">
        <v>32</v>
      </c>
      <c r="B465" s="153"/>
      <c r="C465" s="157">
        <v>32</v>
      </c>
      <c r="D465" s="155" t="str">
        <f>IF(B465&gt;0,(VLOOKUP($B465,Engagement!$B$382:$G$472,3,FALSE))," ")</f>
        <v> </v>
      </c>
      <c r="E465" s="155" t="str">
        <f>IF(B465&gt;0,(VLOOKUP($B465,Engagement!$B$382:$G$472,4,FALSE))," ")</f>
        <v> </v>
      </c>
      <c r="F465" s="155" t="str">
        <f>IF(B465&gt;0,(VLOOKUP($B465,Engagement!$B$382:$G$472,5,FALSE))," ")</f>
        <v> </v>
      </c>
      <c r="G465" s="156" t="str">
        <f>IF(B465&gt;0,(VLOOKUP($B465,Engagement!$B$382:$G$472,6,FALSE))," ")</f>
        <v> </v>
      </c>
      <c r="H465" s="152" t="str">
        <f t="shared" si="57"/>
        <v> </v>
      </c>
      <c r="I465" s="197" t="str">
        <f>IF(COUNTIF($F$434:$F465,F465)&lt;2,$F465," ")</f>
        <v> </v>
      </c>
      <c r="J465" s="197">
        <f t="shared" si="58"/>
        <v>100</v>
      </c>
      <c r="K465" s="197" t="str">
        <f>IF(COUNTIF($F$434:$F465,F465)&lt;3,$F465," ")</f>
        <v> </v>
      </c>
      <c r="L465" s="112">
        <f t="shared" si="61"/>
        <v>32</v>
      </c>
      <c r="M465" s="112">
        <f t="shared" si="59"/>
      </c>
      <c r="N465" s="112">
        <f t="shared" si="60"/>
        <v>100</v>
      </c>
    </row>
    <row r="466" spans="1:14" ht="13.5">
      <c r="A466" s="22">
        <v>33</v>
      </c>
      <c r="B466" s="153"/>
      <c r="C466" s="157">
        <v>33</v>
      </c>
      <c r="D466" s="155" t="str">
        <f>IF(B466&gt;0,(VLOOKUP($B466,Engagement!$B$382:$G$472,3,FALSE))," ")</f>
        <v> </v>
      </c>
      <c r="E466" s="155" t="str">
        <f>IF(B466&gt;0,(VLOOKUP($B466,Engagement!$B$382:$G$472,4,FALSE))," ")</f>
        <v> </v>
      </c>
      <c r="F466" s="155" t="str">
        <f>IF(B466&gt;0,(VLOOKUP($B466,Engagement!$B$382:$G$472,5,FALSE))," ")</f>
        <v> </v>
      </c>
      <c r="G466" s="156" t="str">
        <f>IF(B466&gt;0,(VLOOKUP($B466,Engagement!$B$382:$G$472,6,FALSE))," ")</f>
        <v> </v>
      </c>
      <c r="H466" s="152" t="str">
        <f t="shared" si="57"/>
        <v> </v>
      </c>
      <c r="I466" s="197" t="str">
        <f>IF(COUNTIF($F$434:$F466,F466)&lt;2,$F466," ")</f>
        <v> </v>
      </c>
      <c r="J466" s="197">
        <f t="shared" si="58"/>
        <v>100</v>
      </c>
      <c r="K466" s="197" t="str">
        <f>IF(COUNTIF($F$434:$F466,F466)&lt;3,$F466," ")</f>
        <v> </v>
      </c>
      <c r="L466" s="112">
        <f t="shared" si="61"/>
        <v>33</v>
      </c>
      <c r="M466" s="112">
        <f t="shared" si="59"/>
      </c>
      <c r="N466" s="112">
        <f t="shared" si="60"/>
        <v>100</v>
      </c>
    </row>
    <row r="467" spans="1:14" ht="13.5">
      <c r="A467" s="22">
        <v>34</v>
      </c>
      <c r="B467" s="153"/>
      <c r="C467" s="157">
        <v>34</v>
      </c>
      <c r="D467" s="155" t="str">
        <f>IF(B467&gt;0,(VLOOKUP($B467,Engagement!$B$382:$G$472,3,FALSE))," ")</f>
        <v> </v>
      </c>
      <c r="E467" s="155" t="str">
        <f>IF(B467&gt;0,(VLOOKUP($B467,Engagement!$B$382:$G$472,4,FALSE))," ")</f>
        <v> </v>
      </c>
      <c r="F467" s="155" t="str">
        <f>IF(B467&gt;0,(VLOOKUP($B467,Engagement!$B$382:$G$472,5,FALSE))," ")</f>
        <v> </v>
      </c>
      <c r="G467" s="156" t="str">
        <f>IF(B467&gt;0,(VLOOKUP($B467,Engagement!$B$382:$G$472,6,FALSE))," ")</f>
        <v> </v>
      </c>
      <c r="H467" s="152" t="str">
        <f t="shared" si="57"/>
        <v> </v>
      </c>
      <c r="I467" s="197" t="str">
        <f>IF(COUNTIF($F$434:$F467,F467)&lt;2,$F467," ")</f>
        <v> </v>
      </c>
      <c r="J467" s="197">
        <f t="shared" si="58"/>
        <v>100</v>
      </c>
      <c r="K467" s="197" t="str">
        <f>IF(COUNTIF($F$434:$F467,F467)&lt;3,$F467," ")</f>
        <v> </v>
      </c>
      <c r="L467" s="112">
        <f t="shared" si="61"/>
        <v>34</v>
      </c>
      <c r="M467" s="112">
        <f t="shared" si="59"/>
      </c>
      <c r="N467" s="112">
        <f t="shared" si="60"/>
        <v>100</v>
      </c>
    </row>
    <row r="468" spans="1:14" ht="13.5">
      <c r="A468" s="22">
        <v>35</v>
      </c>
      <c r="B468" s="153"/>
      <c r="C468" s="157">
        <v>35</v>
      </c>
      <c r="D468" s="155" t="str">
        <f>IF(B468&gt;0,(VLOOKUP($B468,Engagement!$B$382:$G$472,3,FALSE))," ")</f>
        <v> </v>
      </c>
      <c r="E468" s="155" t="str">
        <f>IF(B468&gt;0,(VLOOKUP($B468,Engagement!$B$382:$G$472,4,FALSE))," ")</f>
        <v> </v>
      </c>
      <c r="F468" s="155" t="str">
        <f>IF(B468&gt;0,(VLOOKUP($B468,Engagement!$B$382:$G$472,5,FALSE))," ")</f>
        <v> </v>
      </c>
      <c r="G468" s="156" t="str">
        <f>IF(B468&gt;0,(VLOOKUP($B468,Engagement!$B$382:$G$472,6,FALSE))," ")</f>
        <v> </v>
      </c>
      <c r="H468" s="152" t="str">
        <f t="shared" si="57"/>
        <v> </v>
      </c>
      <c r="I468" s="197" t="str">
        <f>IF(COUNTIF($F$434:$F468,F468)&lt;2,$F468," ")</f>
        <v> </v>
      </c>
      <c r="J468" s="197">
        <f t="shared" si="58"/>
        <v>100</v>
      </c>
      <c r="K468" s="197" t="str">
        <f>IF(COUNTIF($F$434:$F468,F468)&lt;3,$F468," ")</f>
        <v> </v>
      </c>
      <c r="L468" s="112">
        <f t="shared" si="61"/>
        <v>35</v>
      </c>
      <c r="M468" s="112">
        <f t="shared" si="59"/>
      </c>
      <c r="N468" s="112">
        <f t="shared" si="60"/>
        <v>100</v>
      </c>
    </row>
    <row r="469" spans="1:14" ht="13.5">
      <c r="A469" s="22">
        <v>36</v>
      </c>
      <c r="B469" s="153"/>
      <c r="C469" s="157">
        <v>36</v>
      </c>
      <c r="D469" s="155" t="str">
        <f>IF(B469&gt;0,(VLOOKUP($B469,Engagement!$B$382:$G$472,3,FALSE))," ")</f>
        <v> </v>
      </c>
      <c r="E469" s="155" t="str">
        <f>IF(B469&gt;0,(VLOOKUP($B469,Engagement!$B$382:$G$472,4,FALSE))," ")</f>
        <v> </v>
      </c>
      <c r="F469" s="155" t="str">
        <f>IF(B469&gt;0,(VLOOKUP($B469,Engagement!$B$382:$G$472,5,FALSE))," ")</f>
        <v> </v>
      </c>
      <c r="G469" s="156" t="str">
        <f>IF(B469&gt;0,(VLOOKUP($B469,Engagement!$B$382:$G$472,6,FALSE))," ")</f>
        <v> </v>
      </c>
      <c r="H469" s="152" t="str">
        <f t="shared" si="57"/>
        <v> </v>
      </c>
      <c r="I469" s="197" t="str">
        <f>IF(COUNTIF($F$434:$F469,F469)&lt;2,$F469," ")</f>
        <v> </v>
      </c>
      <c r="J469" s="197">
        <f t="shared" si="58"/>
        <v>100</v>
      </c>
      <c r="K469" s="197" t="str">
        <f>IF(COUNTIF($F$434:$F469,F469)&lt;3,$F469," ")</f>
        <v> </v>
      </c>
      <c r="L469" s="112">
        <f t="shared" si="61"/>
        <v>36</v>
      </c>
      <c r="M469" s="112">
        <f t="shared" si="59"/>
      </c>
      <c r="N469" s="112">
        <f t="shared" si="60"/>
        <v>100</v>
      </c>
    </row>
    <row r="470" spans="1:14" ht="13.5">
      <c r="A470" s="22">
        <v>37</v>
      </c>
      <c r="B470" s="153"/>
      <c r="C470" s="157">
        <v>37</v>
      </c>
      <c r="D470" s="155" t="str">
        <f>IF(B470&gt;0,(VLOOKUP($B470,Engagement!$B$382:$G$472,3,FALSE))," ")</f>
        <v> </v>
      </c>
      <c r="E470" s="155" t="str">
        <f>IF(B470&gt;0,(VLOOKUP($B470,Engagement!$B$382:$G$472,4,FALSE))," ")</f>
        <v> </v>
      </c>
      <c r="F470" s="155" t="str">
        <f>IF(B470&gt;0,(VLOOKUP($B470,Engagement!$B$382:$G$472,5,FALSE))," ")</f>
        <v> </v>
      </c>
      <c r="G470" s="156" t="str">
        <f>IF(B470&gt;0,(VLOOKUP($B470,Engagement!$B$382:$G$472,6,FALSE))," ")</f>
        <v> </v>
      </c>
      <c r="H470" s="152" t="str">
        <f t="shared" si="57"/>
        <v> </v>
      </c>
      <c r="I470" s="197" t="str">
        <f>IF(COUNTIF($F$434:$F470,F470)&lt;2,$F470," ")</f>
        <v> </v>
      </c>
      <c r="J470" s="197">
        <f t="shared" si="58"/>
        <v>100</v>
      </c>
      <c r="K470" s="197" t="str">
        <f>IF(COUNTIF($F$434:$F470,F470)&lt;3,$F470," ")</f>
        <v> </v>
      </c>
      <c r="L470" s="112">
        <f t="shared" si="61"/>
        <v>37</v>
      </c>
      <c r="M470" s="112">
        <f t="shared" si="59"/>
      </c>
      <c r="N470" s="112">
        <f t="shared" si="60"/>
        <v>100</v>
      </c>
    </row>
    <row r="471" spans="1:14" ht="13.5">
      <c r="A471" s="22">
        <v>38</v>
      </c>
      <c r="B471" s="153"/>
      <c r="C471" s="157">
        <v>38</v>
      </c>
      <c r="D471" s="155" t="str">
        <f>IF(B471&gt;0,(VLOOKUP($B471,Engagement!$B$382:$G$472,3,FALSE))," ")</f>
        <v> </v>
      </c>
      <c r="E471" s="155" t="str">
        <f>IF(B471&gt;0,(VLOOKUP($B471,Engagement!$B$382:$G$472,4,FALSE))," ")</f>
        <v> </v>
      </c>
      <c r="F471" s="155" t="str">
        <f>IF(B471&gt;0,(VLOOKUP($B471,Engagement!$B$382:$G$472,5,FALSE))," ")</f>
        <v> </v>
      </c>
      <c r="G471" s="156" t="str">
        <f>IF(B471&gt;0,(VLOOKUP($B471,Engagement!$B$382:$G$472,6,FALSE))," ")</f>
        <v> </v>
      </c>
      <c r="H471" s="152" t="str">
        <f t="shared" si="57"/>
        <v> </v>
      </c>
      <c r="I471" s="197" t="str">
        <f>IF(COUNTIF($F$434:$F471,F471)&lt;2,$F471," ")</f>
        <v> </v>
      </c>
      <c r="J471" s="197">
        <f t="shared" si="58"/>
        <v>100</v>
      </c>
      <c r="K471" s="197" t="str">
        <f>IF(COUNTIF($F$434:$F471,F471)&lt;3,$F471," ")</f>
        <v> </v>
      </c>
      <c r="L471" s="112">
        <f t="shared" si="61"/>
        <v>38</v>
      </c>
      <c r="M471" s="112">
        <f t="shared" si="59"/>
      </c>
      <c r="N471" s="112">
        <f t="shared" si="60"/>
        <v>100</v>
      </c>
    </row>
    <row r="472" spans="1:14" ht="13.5">
      <c r="A472" s="22">
        <v>39</v>
      </c>
      <c r="B472" s="153"/>
      <c r="C472" s="157">
        <v>39</v>
      </c>
      <c r="D472" s="155" t="str">
        <f>IF(B472&gt;0,(VLOOKUP($B472,Engagement!$B$382:$G$472,3,FALSE))," ")</f>
        <v> </v>
      </c>
      <c r="E472" s="155" t="str">
        <f>IF(B472&gt;0,(VLOOKUP($B472,Engagement!$B$382:$G$472,4,FALSE))," ")</f>
        <v> </v>
      </c>
      <c r="F472" s="155" t="str">
        <f>IF(B472&gt;0,(VLOOKUP($B472,Engagement!$B$382:$G$472,5,FALSE))," ")</f>
        <v> </v>
      </c>
      <c r="G472" s="156" t="str">
        <f>IF(B472&gt;0,(VLOOKUP($B472,Engagement!$B$382:$G$472,6,FALSE))," ")</f>
        <v> </v>
      </c>
      <c r="H472" s="152" t="str">
        <f t="shared" si="57"/>
        <v> </v>
      </c>
      <c r="I472" s="197" t="str">
        <f>IF(COUNTIF($F$434:$F472,F472)&lt;2,$F472," ")</f>
        <v> </v>
      </c>
      <c r="J472" s="197">
        <f t="shared" si="58"/>
        <v>100</v>
      </c>
      <c r="K472" s="197" t="str">
        <f>IF(COUNTIF($F$434:$F472,F472)&lt;3,$F472," ")</f>
        <v> </v>
      </c>
      <c r="L472" s="112">
        <f t="shared" si="61"/>
        <v>39</v>
      </c>
      <c r="M472" s="112">
        <f t="shared" si="59"/>
      </c>
      <c r="N472" s="112">
        <f t="shared" si="60"/>
        <v>100</v>
      </c>
    </row>
    <row r="473" spans="1:14" ht="13.5">
      <c r="A473" s="22">
        <v>40</v>
      </c>
      <c r="B473" s="153"/>
      <c r="C473" s="157">
        <v>40</v>
      </c>
      <c r="D473" s="155" t="str">
        <f>IF(B473&gt;0,(VLOOKUP($B473,Engagement!$B$382:$G$472,3,FALSE))," ")</f>
        <v> </v>
      </c>
      <c r="E473" s="155" t="str">
        <f>IF(B473&gt;0,(VLOOKUP($B473,Engagement!$B$382:$G$472,4,FALSE))," ")</f>
        <v> </v>
      </c>
      <c r="F473" s="155" t="str">
        <f>IF(B473&gt;0,(VLOOKUP($B473,Engagement!$B$382:$G$472,5,FALSE))," ")</f>
        <v> </v>
      </c>
      <c r="G473" s="156" t="str">
        <f>IF(B473&gt;0,(VLOOKUP($B473,Engagement!$B$382:$G$472,6,FALSE))," ")</f>
        <v> </v>
      </c>
      <c r="H473" s="152" t="str">
        <f t="shared" si="57"/>
        <v> </v>
      </c>
      <c r="I473" s="197" t="str">
        <f>IF(COUNTIF($F$434:$F473,F473)&lt;2,$F473," ")</f>
        <v> </v>
      </c>
      <c r="J473" s="197">
        <f t="shared" si="58"/>
        <v>100</v>
      </c>
      <c r="K473" s="197" t="str">
        <f>IF(COUNTIF($F$434:$F473,F473)&lt;3,$F473," ")</f>
        <v> </v>
      </c>
      <c r="L473" s="112">
        <f t="shared" si="61"/>
        <v>40</v>
      </c>
      <c r="M473" s="112">
        <f t="shared" si="59"/>
      </c>
      <c r="N473" s="112">
        <f t="shared" si="60"/>
        <v>100</v>
      </c>
    </row>
    <row r="474" spans="1:14" ht="13.5">
      <c r="A474" s="22">
        <v>41</v>
      </c>
      <c r="B474" s="153"/>
      <c r="C474" s="157">
        <v>41</v>
      </c>
      <c r="D474" s="155" t="str">
        <f>IF(B474&gt;0,(VLOOKUP($B474,Engagement!$B$382:$G$472,3,FALSE))," ")</f>
        <v> </v>
      </c>
      <c r="E474" s="155" t="str">
        <f>IF(B474&gt;0,(VLOOKUP($B474,Engagement!$B$382:$G$472,4,FALSE))," ")</f>
        <v> </v>
      </c>
      <c r="F474" s="155" t="str">
        <f>IF(B474&gt;0,(VLOOKUP($B474,Engagement!$B$382:$G$472,5,FALSE))," ")</f>
        <v> </v>
      </c>
      <c r="G474" s="156" t="str">
        <f>IF(B474&gt;0,(VLOOKUP($B474,Engagement!$B$382:$G$472,6,FALSE))," ")</f>
        <v> </v>
      </c>
      <c r="H474" s="152" t="str">
        <f t="shared" si="57"/>
        <v> </v>
      </c>
      <c r="I474" s="197" t="str">
        <f>IF(COUNTIF($F$434:$F474,F474)&lt;2,$F474," ")</f>
        <v> </v>
      </c>
      <c r="J474" s="197">
        <f t="shared" si="58"/>
        <v>100</v>
      </c>
      <c r="K474" s="197" t="str">
        <f>IF(COUNTIF($F$434:$F474,F474)&lt;3,$F474," ")</f>
        <v> </v>
      </c>
      <c r="L474" s="112">
        <f t="shared" si="61"/>
        <v>41</v>
      </c>
      <c r="M474" s="112">
        <f t="shared" si="59"/>
      </c>
      <c r="N474" s="112">
        <f t="shared" si="60"/>
        <v>100</v>
      </c>
    </row>
    <row r="475" spans="1:14" ht="13.5">
      <c r="A475" s="22">
        <v>42</v>
      </c>
      <c r="B475" s="153"/>
      <c r="C475" s="157">
        <v>42</v>
      </c>
      <c r="D475" s="155" t="str">
        <f>IF(B475&gt;0,(VLOOKUP($B475,Engagement!$B$382:$G$472,3,FALSE))," ")</f>
        <v> </v>
      </c>
      <c r="E475" s="155" t="str">
        <f>IF(B475&gt;0,(VLOOKUP($B475,Engagement!$B$382:$G$472,4,FALSE))," ")</f>
        <v> </v>
      </c>
      <c r="F475" s="155" t="str">
        <f>IF(B475&gt;0,(VLOOKUP($B475,Engagement!$B$382:$G$472,5,FALSE))," ")</f>
        <v> </v>
      </c>
      <c r="G475" s="156" t="str">
        <f>IF(B475&gt;0,(VLOOKUP($B475,Engagement!$B$382:$G$472,6,FALSE))," ")</f>
        <v> </v>
      </c>
      <c r="H475" s="152" t="str">
        <f t="shared" si="57"/>
        <v> </v>
      </c>
      <c r="I475" s="197" t="str">
        <f>IF(COUNTIF($F$434:$F475,F475)&lt;2,$F475," ")</f>
        <v> </v>
      </c>
      <c r="J475" s="197">
        <f t="shared" si="58"/>
        <v>100</v>
      </c>
      <c r="K475" s="197" t="str">
        <f>IF(COUNTIF($F$434:$F475,F475)&lt;3,$F475," ")</f>
        <v> </v>
      </c>
      <c r="L475" s="112">
        <f t="shared" si="61"/>
        <v>42</v>
      </c>
      <c r="M475" s="112">
        <f t="shared" si="59"/>
      </c>
      <c r="N475" s="112">
        <f t="shared" si="60"/>
        <v>100</v>
      </c>
    </row>
    <row r="476" spans="1:14" ht="13.5">
      <c r="A476" s="22">
        <v>43</v>
      </c>
      <c r="B476" s="153"/>
      <c r="C476" s="157">
        <v>43</v>
      </c>
      <c r="D476" s="155" t="str">
        <f>IF(B476&gt;0,(VLOOKUP($B476,Engagement!$B$382:$G$472,3,FALSE))," ")</f>
        <v> </v>
      </c>
      <c r="E476" s="155" t="str">
        <f>IF(B476&gt;0,(VLOOKUP($B476,Engagement!$B$382:$G$472,4,FALSE))," ")</f>
        <v> </v>
      </c>
      <c r="F476" s="155" t="str">
        <f>IF(B476&gt;0,(VLOOKUP($B476,Engagement!$B$382:$G$472,5,FALSE))," ")</f>
        <v> </v>
      </c>
      <c r="G476" s="156" t="str">
        <f>IF(B476&gt;0,(VLOOKUP($B476,Engagement!$B$382:$G$472,6,FALSE))," ")</f>
        <v> </v>
      </c>
      <c r="H476" s="152" t="str">
        <f t="shared" si="57"/>
        <v> </v>
      </c>
      <c r="I476" s="197" t="str">
        <f>IF(COUNTIF($F$434:$F476,F476)&lt;2,$F476," ")</f>
        <v> </v>
      </c>
      <c r="J476" s="197">
        <f t="shared" si="58"/>
        <v>100</v>
      </c>
      <c r="K476" s="197" t="str">
        <f>IF(COUNTIF($F$434:$F476,F476)&lt;3,$F476," ")</f>
        <v> </v>
      </c>
      <c r="L476" s="112">
        <f t="shared" si="61"/>
        <v>43</v>
      </c>
      <c r="M476" s="112">
        <f t="shared" si="59"/>
      </c>
      <c r="N476" s="112">
        <f t="shared" si="60"/>
        <v>100</v>
      </c>
    </row>
    <row r="477" spans="1:14" ht="13.5">
      <c r="A477" s="22">
        <v>44</v>
      </c>
      <c r="B477" s="153"/>
      <c r="C477" s="157">
        <v>44</v>
      </c>
      <c r="D477" s="155" t="str">
        <f>IF(B477&gt;0,(VLOOKUP($B477,Engagement!$B$382:$G$472,3,FALSE))," ")</f>
        <v> </v>
      </c>
      <c r="E477" s="155" t="str">
        <f>IF(B477&gt;0,(VLOOKUP($B477,Engagement!$B$382:$G$472,4,FALSE))," ")</f>
        <v> </v>
      </c>
      <c r="F477" s="155" t="str">
        <f>IF(B477&gt;0,(VLOOKUP($B477,Engagement!$B$382:$G$472,5,FALSE))," ")</f>
        <v> </v>
      </c>
      <c r="G477" s="156" t="str">
        <f>IF(B477&gt;0,(VLOOKUP($B477,Engagement!$B$382:$G$472,6,FALSE))," ")</f>
        <v> </v>
      </c>
      <c r="H477" s="152" t="str">
        <f t="shared" si="57"/>
        <v> </v>
      </c>
      <c r="I477" s="197" t="str">
        <f>IF(COUNTIF($F$434:$F477,F477)&lt;2,$F477," ")</f>
        <v> </v>
      </c>
      <c r="J477" s="197">
        <f t="shared" si="58"/>
        <v>100</v>
      </c>
      <c r="K477" s="197" t="str">
        <f>IF(COUNTIF($F$434:$F477,F477)&lt;3,$F477," ")</f>
        <v> </v>
      </c>
      <c r="L477" s="112">
        <f t="shared" si="61"/>
        <v>44</v>
      </c>
      <c r="M477" s="112">
        <f t="shared" si="59"/>
      </c>
      <c r="N477" s="112">
        <f t="shared" si="60"/>
        <v>100</v>
      </c>
    </row>
    <row r="478" spans="1:14" ht="13.5">
      <c r="A478" s="22">
        <v>45</v>
      </c>
      <c r="B478" s="153"/>
      <c r="C478" s="157">
        <v>45</v>
      </c>
      <c r="D478" s="155" t="str">
        <f>IF(B478&gt;0,(VLOOKUP($B478,Engagement!$B$382:$G$472,3,FALSE))," ")</f>
        <v> </v>
      </c>
      <c r="E478" s="155" t="str">
        <f>IF(B478&gt;0,(VLOOKUP($B478,Engagement!$B$382:$G$472,4,FALSE))," ")</f>
        <v> </v>
      </c>
      <c r="F478" s="155" t="str">
        <f>IF(B478&gt;0,(VLOOKUP($B478,Engagement!$B$382:$G$472,5,FALSE))," ")</f>
        <v> </v>
      </c>
      <c r="G478" s="156" t="str">
        <f>IF(B478&gt;0,(VLOOKUP($B478,Engagement!$B$382:$G$472,6,FALSE))," ")</f>
        <v> </v>
      </c>
      <c r="H478" s="152" t="str">
        <f t="shared" si="57"/>
        <v> </v>
      </c>
      <c r="I478" s="197" t="str">
        <f>IF(COUNTIF($F$434:$F478,F478)&lt;2,$F478," ")</f>
        <v> </v>
      </c>
      <c r="J478" s="197">
        <f t="shared" si="58"/>
        <v>100</v>
      </c>
      <c r="K478" s="197" t="str">
        <f>IF(COUNTIF($F$434:$F478,F478)&lt;3,$F478," ")</f>
        <v> </v>
      </c>
      <c r="L478" s="112">
        <f t="shared" si="61"/>
        <v>45</v>
      </c>
      <c r="M478" s="112">
        <f t="shared" si="59"/>
      </c>
      <c r="N478" s="112">
        <f t="shared" si="60"/>
        <v>100</v>
      </c>
    </row>
    <row r="479" spans="1:14" ht="13.5">
      <c r="A479" s="22">
        <v>46</v>
      </c>
      <c r="B479" s="153"/>
      <c r="C479" s="157">
        <v>46</v>
      </c>
      <c r="D479" s="155" t="str">
        <f>IF(B479&gt;0,(VLOOKUP($B479,Engagement!$B$382:$G$472,3,FALSE))," ")</f>
        <v> </v>
      </c>
      <c r="E479" s="155" t="str">
        <f>IF(B479&gt;0,(VLOOKUP($B479,Engagement!$B$382:$G$472,4,FALSE))," ")</f>
        <v> </v>
      </c>
      <c r="F479" s="155" t="str">
        <f>IF(B479&gt;0,(VLOOKUP($B479,Engagement!$B$382:$G$472,5,FALSE))," ")</f>
        <v> </v>
      </c>
      <c r="G479" s="156" t="str">
        <f>IF(B479&gt;0,(VLOOKUP($B479,Engagement!$B$382:$G$472,6,FALSE))," ")</f>
        <v> </v>
      </c>
      <c r="H479" s="152" t="str">
        <f t="shared" si="57"/>
        <v> </v>
      </c>
      <c r="I479" s="197" t="str">
        <f>IF(COUNTIF($F$434:$F479,F479)&lt;2,$F479," ")</f>
        <v> </v>
      </c>
      <c r="J479" s="197">
        <f t="shared" si="58"/>
        <v>100</v>
      </c>
      <c r="K479" s="197" t="str">
        <f>IF(COUNTIF($F$434:$F479,F479)&lt;3,$F479," ")</f>
        <v> </v>
      </c>
      <c r="L479" s="112">
        <f t="shared" si="61"/>
        <v>46</v>
      </c>
      <c r="M479" s="112">
        <f t="shared" si="59"/>
      </c>
      <c r="N479" s="112">
        <f t="shared" si="60"/>
        <v>100</v>
      </c>
    </row>
    <row r="480" spans="1:14" ht="13.5">
      <c r="A480" s="22">
        <v>47</v>
      </c>
      <c r="B480" s="153"/>
      <c r="C480" s="157">
        <v>47</v>
      </c>
      <c r="D480" s="155" t="str">
        <f>IF(B480&gt;0,(VLOOKUP($B480,Engagement!$B$382:$G$472,3,FALSE))," ")</f>
        <v> </v>
      </c>
      <c r="E480" s="155" t="str">
        <f>IF(B480&gt;0,(VLOOKUP($B480,Engagement!$B$382:$G$472,4,FALSE))," ")</f>
        <v> </v>
      </c>
      <c r="F480" s="155" t="str">
        <f>IF(B480&gt;0,(VLOOKUP($B480,Engagement!$B$382:$G$472,5,FALSE))," ")</f>
        <v> </v>
      </c>
      <c r="G480" s="156" t="str">
        <f>IF(B480&gt;0,(VLOOKUP($B480,Engagement!$B$382:$G$472,6,FALSE))," ")</f>
        <v> </v>
      </c>
      <c r="H480" s="152" t="str">
        <f t="shared" si="57"/>
        <v> </v>
      </c>
      <c r="I480" s="197" t="str">
        <f>IF(COUNTIF($F$434:$F480,F480)&lt;2,$F480," ")</f>
        <v> </v>
      </c>
      <c r="J480" s="197">
        <f t="shared" si="58"/>
        <v>100</v>
      </c>
      <c r="K480" s="197" t="str">
        <f>IF(COUNTIF($F$434:$F480,F480)&lt;3,$F480," ")</f>
        <v> </v>
      </c>
      <c r="L480" s="112">
        <f t="shared" si="61"/>
        <v>47</v>
      </c>
      <c r="M480" s="112">
        <f t="shared" si="59"/>
      </c>
      <c r="N480" s="112">
        <f t="shared" si="60"/>
        <v>100</v>
      </c>
    </row>
    <row r="481" spans="1:14" ht="13.5">
      <c r="A481" s="22">
        <v>48</v>
      </c>
      <c r="B481" s="153"/>
      <c r="C481" s="157">
        <v>48</v>
      </c>
      <c r="D481" s="155" t="str">
        <f>IF(B481&gt;0,(VLOOKUP($B481,Engagement!$B$382:$G$472,3,FALSE))," ")</f>
        <v> </v>
      </c>
      <c r="E481" s="155" t="str">
        <f>IF(B481&gt;0,(VLOOKUP($B481,Engagement!$B$382:$G$472,4,FALSE))," ")</f>
        <v> </v>
      </c>
      <c r="F481" s="155" t="str">
        <f>IF(B481&gt;0,(VLOOKUP($B481,Engagement!$B$382:$G$472,5,FALSE))," ")</f>
        <v> </v>
      </c>
      <c r="G481" s="156" t="str">
        <f>IF(B481&gt;0,(VLOOKUP($B481,Engagement!$B$382:$G$472,6,FALSE))," ")</f>
        <v> </v>
      </c>
      <c r="H481" s="152" t="str">
        <f t="shared" si="57"/>
        <v> </v>
      </c>
      <c r="I481" s="197" t="str">
        <f>IF(COUNTIF($F$434:$F481,F481)&lt;2,$F481," ")</f>
        <v> </v>
      </c>
      <c r="J481" s="197">
        <f t="shared" si="58"/>
        <v>100</v>
      </c>
      <c r="K481" s="197" t="str">
        <f>IF(COUNTIF($F$434:$F481,F481)&lt;3,$F481," ")</f>
        <v> </v>
      </c>
      <c r="L481" s="112">
        <f t="shared" si="61"/>
        <v>48</v>
      </c>
      <c r="M481" s="112">
        <f t="shared" si="59"/>
      </c>
      <c r="N481" s="112">
        <f t="shared" si="60"/>
        <v>100</v>
      </c>
    </row>
    <row r="482" spans="1:14" ht="13.5">
      <c r="A482" s="22">
        <v>49</v>
      </c>
      <c r="B482" s="153"/>
      <c r="C482" s="157">
        <v>49</v>
      </c>
      <c r="D482" s="155" t="str">
        <f>IF(B482&gt;0,(VLOOKUP($B482,Engagement!$B$382:$G$472,3,FALSE))," ")</f>
        <v> </v>
      </c>
      <c r="E482" s="155" t="str">
        <f>IF(B482&gt;0,(VLOOKUP($B482,Engagement!$B$382:$G$472,4,FALSE))," ")</f>
        <v> </v>
      </c>
      <c r="F482" s="155" t="str">
        <f>IF(B482&gt;0,(VLOOKUP($B482,Engagement!$B$382:$G$472,5,FALSE))," ")</f>
        <v> </v>
      </c>
      <c r="G482" s="156" t="str">
        <f>IF(B482&gt;0,(VLOOKUP($B482,Engagement!$B$382:$G$472,6,FALSE))," ")</f>
        <v> </v>
      </c>
      <c r="H482" s="152" t="str">
        <f t="shared" si="57"/>
        <v> </v>
      </c>
      <c r="I482" s="197" t="str">
        <f>IF(COUNTIF($F$434:$F482,F482)&lt;2,$F482," ")</f>
        <v> </v>
      </c>
      <c r="J482" s="197">
        <f t="shared" si="58"/>
        <v>100</v>
      </c>
      <c r="K482" s="197" t="str">
        <f>IF(COUNTIF($F$434:$F482,F482)&lt;3,$F482," ")</f>
        <v> </v>
      </c>
      <c r="L482" s="112">
        <f t="shared" si="61"/>
        <v>49</v>
      </c>
      <c r="M482" s="112">
        <f t="shared" si="59"/>
      </c>
      <c r="N482" s="112">
        <f t="shared" si="60"/>
        <v>100</v>
      </c>
    </row>
    <row r="483" spans="1:14" ht="13.5">
      <c r="A483" s="22">
        <v>50</v>
      </c>
      <c r="B483" s="153"/>
      <c r="C483" s="157">
        <v>50</v>
      </c>
      <c r="D483" s="155" t="str">
        <f>IF(B483&gt;0,(VLOOKUP($B483,Engagement!$B$382:$G$472,3,FALSE))," ")</f>
        <v> </v>
      </c>
      <c r="E483" s="155" t="str">
        <f>IF(B483&gt;0,(VLOOKUP($B483,Engagement!$B$382:$G$472,4,FALSE))," ")</f>
        <v> </v>
      </c>
      <c r="F483" s="155" t="str">
        <f>IF(B483&gt;0,(VLOOKUP($B483,Engagement!$B$382:$G$472,5,FALSE))," ")</f>
        <v> </v>
      </c>
      <c r="G483" s="156" t="str">
        <f>IF(B483&gt;0,(VLOOKUP($B483,Engagement!$B$382:$G$472,6,FALSE))," ")</f>
        <v> </v>
      </c>
      <c r="H483" s="152" t="str">
        <f t="shared" si="57"/>
        <v> </v>
      </c>
      <c r="I483" s="197" t="str">
        <f>IF(COUNTIF($F$434:$F483,F483)&lt;2,$F483," ")</f>
        <v> </v>
      </c>
      <c r="J483" s="197">
        <f t="shared" si="58"/>
        <v>100</v>
      </c>
      <c r="K483" s="197" t="str">
        <f>IF(COUNTIF($F$434:$F483,F483)&lt;3,$F483," ")</f>
        <v> </v>
      </c>
      <c r="L483" s="112">
        <f t="shared" si="61"/>
        <v>50</v>
      </c>
      <c r="M483" s="112">
        <f t="shared" si="59"/>
      </c>
      <c r="N483" s="112">
        <f t="shared" si="60"/>
        <v>100</v>
      </c>
    </row>
  </sheetData>
  <sheetProtection/>
  <mergeCells count="53">
    <mergeCell ref="C433:F433"/>
    <mergeCell ref="C215:F215"/>
    <mergeCell ref="C273:F273"/>
    <mergeCell ref="C324:F324"/>
    <mergeCell ref="C382:F382"/>
    <mergeCell ref="B376:C376"/>
    <mergeCell ref="B377:C377"/>
    <mergeCell ref="C271:C272"/>
    <mergeCell ref="B378:C378"/>
    <mergeCell ref="B380:B381"/>
    <mergeCell ref="C1:D1"/>
    <mergeCell ref="C2:D2"/>
    <mergeCell ref="B267:C267"/>
    <mergeCell ref="D162:D163"/>
    <mergeCell ref="B159:C159"/>
    <mergeCell ref="C7:F7"/>
    <mergeCell ref="C5:C6"/>
    <mergeCell ref="C162:C163"/>
    <mergeCell ref="B53:B54"/>
    <mergeCell ref="C53:C54"/>
    <mergeCell ref="F5:F6"/>
    <mergeCell ref="G271:G272"/>
    <mergeCell ref="E162:E163"/>
    <mergeCell ref="E271:E272"/>
    <mergeCell ref="C55:F55"/>
    <mergeCell ref="F53:F54"/>
    <mergeCell ref="G162:G163"/>
    <mergeCell ref="F162:F163"/>
    <mergeCell ref="C106:F106"/>
    <mergeCell ref="B158:C158"/>
    <mergeCell ref="G380:G381"/>
    <mergeCell ref="F380:F381"/>
    <mergeCell ref="E380:E381"/>
    <mergeCell ref="C380:C381"/>
    <mergeCell ref="D380:D381"/>
    <mergeCell ref="F271:F272"/>
    <mergeCell ref="D271:D272"/>
    <mergeCell ref="B268:C268"/>
    <mergeCell ref="B160:C160"/>
    <mergeCell ref="C164:F164"/>
    <mergeCell ref="B162:B163"/>
    <mergeCell ref="B271:B272"/>
    <mergeCell ref="B269:C269"/>
    <mergeCell ref="G5:G6"/>
    <mergeCell ref="B49:C49"/>
    <mergeCell ref="G53:G54"/>
    <mergeCell ref="D53:D54"/>
    <mergeCell ref="E53:E54"/>
    <mergeCell ref="E5:E6"/>
    <mergeCell ref="B50:C50"/>
    <mergeCell ref="B5:B6"/>
    <mergeCell ref="D5:D6"/>
    <mergeCell ref="B51:C51"/>
  </mergeCells>
  <printOptions horizontalCentered="1"/>
  <pageMargins left="0" right="0" top="0.12" bottom="0" header="0" footer="0"/>
  <pageSetup horizontalDpi="300" verticalDpi="300" orientation="portrait" paperSize="9" r:id="rId1"/>
  <rowBreaks count="4" manualBreakCount="4">
    <brk id="47" min="1" max="6" man="1"/>
    <brk id="156" min="1" max="6" man="1"/>
    <brk id="265" min="1" max="6" man="1"/>
    <brk id="374" min="1" max="6" man="1"/>
  </rowBreaks>
</worksheet>
</file>

<file path=xl/worksheets/sheet6.xml><?xml version="1.0" encoding="utf-8"?>
<worksheet xmlns="http://schemas.openxmlformats.org/spreadsheetml/2006/main" xmlns:r="http://schemas.openxmlformats.org/officeDocument/2006/relationships">
  <sheetPr codeName="Feuil1"/>
  <dimension ref="A2:AT27"/>
  <sheetViews>
    <sheetView showZeros="0" zoomScalePageLayoutView="0" workbookViewId="0" topLeftCell="A1">
      <selection activeCell="AU4" sqref="AU4"/>
    </sheetView>
  </sheetViews>
  <sheetFormatPr defaultColWidth="11.421875" defaultRowHeight="12.75"/>
  <cols>
    <col min="1" max="1" width="27.140625" style="0" customWidth="1"/>
    <col min="2" max="19" width="5.140625" style="0" customWidth="1"/>
    <col min="20" max="29" width="5.140625" style="0" hidden="1" customWidth="1"/>
    <col min="30" max="38" width="4.00390625" style="0" hidden="1" customWidth="1"/>
    <col min="39" max="39" width="7.140625" style="0" customWidth="1"/>
    <col min="40" max="44" width="6.57421875" style="0" customWidth="1"/>
    <col min="45" max="45" width="6.140625" style="0" customWidth="1"/>
    <col min="46" max="46" width="6.28125" style="0" customWidth="1"/>
  </cols>
  <sheetData>
    <row r="1" ht="33" customHeight="1"/>
    <row r="2" spans="1:44" ht="16.5" thickBot="1">
      <c r="A2" s="349" t="s">
        <v>96</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256"/>
      <c r="AP2" s="256"/>
      <c r="AQ2" s="256"/>
      <c r="AR2" s="256"/>
    </row>
    <row r="3" spans="1:40" ht="13.5" customHeight="1" thickBot="1">
      <c r="A3" s="135"/>
      <c r="B3" s="357" t="s">
        <v>140</v>
      </c>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9"/>
    </row>
    <row r="4" spans="1:46" ht="21.75" customHeight="1">
      <c r="A4" s="184"/>
      <c r="B4" s="350" t="s">
        <v>97</v>
      </c>
      <c r="C4" s="350"/>
      <c r="D4" s="351" t="s">
        <v>132</v>
      </c>
      <c r="E4" s="352"/>
      <c r="F4" s="351" t="s">
        <v>133</v>
      </c>
      <c r="G4" s="352"/>
      <c r="H4" s="353" t="s">
        <v>134</v>
      </c>
      <c r="I4" s="354"/>
      <c r="J4" s="353" t="s">
        <v>135</v>
      </c>
      <c r="K4" s="354"/>
      <c r="L4" s="355" t="s">
        <v>136</v>
      </c>
      <c r="M4" s="356"/>
      <c r="N4" s="355" t="s">
        <v>137</v>
      </c>
      <c r="O4" s="356"/>
      <c r="P4" s="360" t="s">
        <v>138</v>
      </c>
      <c r="Q4" s="361"/>
      <c r="R4" s="353" t="s">
        <v>139</v>
      </c>
      <c r="S4" s="354"/>
      <c r="T4" s="214" t="s">
        <v>149</v>
      </c>
      <c r="U4" s="214" t="s">
        <v>150</v>
      </c>
      <c r="V4" s="214" t="s">
        <v>147</v>
      </c>
      <c r="W4" s="214" t="s">
        <v>148</v>
      </c>
      <c r="X4" s="214" t="s">
        <v>145</v>
      </c>
      <c r="Y4" s="214" t="s">
        <v>146</v>
      </c>
      <c r="Z4" s="214" t="s">
        <v>143</v>
      </c>
      <c r="AA4" s="214" t="s">
        <v>144</v>
      </c>
      <c r="AB4" s="214" t="s">
        <v>141</v>
      </c>
      <c r="AC4" s="214" t="s">
        <v>142</v>
      </c>
      <c r="AD4" s="212" t="s">
        <v>125</v>
      </c>
      <c r="AE4" s="212" t="s">
        <v>127</v>
      </c>
      <c r="AF4" s="212" t="s">
        <v>126</v>
      </c>
      <c r="AG4" s="215" t="s">
        <v>124</v>
      </c>
      <c r="AH4" s="212"/>
      <c r="AI4" s="212"/>
      <c r="AJ4" s="231"/>
      <c r="AK4" s="231"/>
      <c r="AL4" s="231"/>
      <c r="AM4" s="233" t="s">
        <v>98</v>
      </c>
      <c r="AN4" s="216" t="s">
        <v>99</v>
      </c>
      <c r="AO4" s="215" t="s">
        <v>153</v>
      </c>
      <c r="AP4" s="215" t="s">
        <v>154</v>
      </c>
      <c r="AQ4" s="215" t="s">
        <v>155</v>
      </c>
      <c r="AR4" s="215" t="s">
        <v>124</v>
      </c>
      <c r="AS4" s="215" t="s">
        <v>151</v>
      </c>
      <c r="AT4" s="215" t="s">
        <v>152</v>
      </c>
    </row>
    <row r="5" spans="1:46" ht="19.5" customHeight="1">
      <c r="A5" s="230">
        <f>Engagement!K10</f>
      </c>
      <c r="B5" s="198">
        <f>IF($A5="",100,(IF(ISNA(VLOOKUP($A5,Res!$I$8:$N$47,2,FALSE)),100,VLOOKUP($A5,Res!$I$8:$N$47,2,FALSE))))</f>
        <v>100</v>
      </c>
      <c r="C5" s="198">
        <f>IF(ISNA(VLOOKUP($A5,Res!$M$8:$N$47,2,FALSE)),100,VLOOKUP($A5,Res!$M$8:$N$47,2,FALSE))</f>
        <v>100</v>
      </c>
      <c r="D5" s="213">
        <f>IF(ISNA(VLOOKUP($A5,Res!$I$56:$N$105,2,FALSE)),100,VLOOKUP($A5,Res!$I$56:$N$105,2,FALSE))</f>
        <v>100</v>
      </c>
      <c r="E5" s="213">
        <f>IF(ISNA(VLOOKUP($A5,Res!$M$56:$N$105,2,FALSE)),100,VLOOKUP($A5,Res!$M$56:$N$105,2,FALSE))</f>
        <v>100</v>
      </c>
      <c r="F5" s="213">
        <f>IF(ISNA(VLOOKUP($A5,Res!$I$107:$N$156,2,FALSE)),100,VLOOKUP($A5,Res!$I$107:$N$156,2,FALSE))</f>
        <v>100</v>
      </c>
      <c r="G5" s="213">
        <f>IF(ISNA(VLOOKUP($A5,Res!$M$107:$N$156,2,FALSE)),100,VLOOKUP($A5,Res!$M$107:$N$156,2,FALSE))</f>
        <v>100</v>
      </c>
      <c r="H5" s="199">
        <f>IF(ISNA(VLOOKUP($A5,Res!$I$165:$N$214,2,FALSE)),100,VLOOKUP($A5,Res!$I$165:$N$214,2,FALSE))</f>
        <v>100</v>
      </c>
      <c r="I5" s="199">
        <f>IF(ISNA(VLOOKUP($A5,Res!$M$165:$N$214,2,FALSE)),100,VLOOKUP($A5,Res!$M$165:$N$214,2,FALSE))</f>
        <v>100</v>
      </c>
      <c r="J5" s="199">
        <f>IF(ISNA(VLOOKUP($A5,Res!$I$216:$N$265,2,FALSE)),100,VLOOKUP($A5,Res!$I$216:$N$265,2,FALSE))</f>
        <v>100</v>
      </c>
      <c r="K5" s="199">
        <f>IF(ISNA(VLOOKUP($A5,Res!$M$216:$N$265,2,FALSE)),100,VLOOKUP($A5,Res!$M$216:$N$265,2,FALSE))</f>
        <v>100</v>
      </c>
      <c r="L5" s="200">
        <f>IF(ISNA(VLOOKUP($A5,Res!$I$274:$N$323,2,FALSE)),100,VLOOKUP($A5,Res!$I$274:$N$323,2,FALSE))</f>
        <v>100</v>
      </c>
      <c r="M5" s="200">
        <f>IF(ISNA(VLOOKUP($A5,Res!$M$274:$N$323,2,FALSE)),100,VLOOKUP($A5,Res!$M$274:$N$323,2,FALSE))</f>
        <v>100</v>
      </c>
      <c r="N5" s="200">
        <f>IF(ISNA(VLOOKUP($A5,Res!$I$325:$N$374,2,FALSE)),100,VLOOKUP($A5,Res!$I$325:$N$374,2,FALSE))</f>
        <v>100</v>
      </c>
      <c r="O5" s="200">
        <f>IF(ISNA(VLOOKUP($A5,Res!$M$325:$N$374,2,FALSE)),100,VLOOKUP($A5,Res!$M$325:$N$374,2,FALSE))</f>
        <v>100</v>
      </c>
      <c r="P5" s="199">
        <f>IF(ISNA(VLOOKUP($A5,Res!$I$383:$N$432,2,FALSE)),100,VLOOKUP($A5,Res!$I$383:$N$432,2,FALSE))</f>
        <v>100</v>
      </c>
      <c r="Q5" s="199">
        <f>IF(ISNA(VLOOKUP($A5,Res!$M$383:$N$432,2,FALSE)),100,VLOOKUP($A5,Res!$M$383:$N$432,2,FALSE))</f>
        <v>100</v>
      </c>
      <c r="R5" s="199">
        <f>IF(ISNA(VLOOKUP($A5,Res!$I$434:$N$483,2,FALSE)),100,VLOOKUP($A5,Res!$I$434:$N$483,2,FALSE))</f>
        <v>100</v>
      </c>
      <c r="S5" s="199">
        <f>IF(ISNA(VLOOKUP($A5,Res!$M$434:$N$483,2,FALSE)),100,VLOOKUP($A5,Res!$M$434:$N$483,2,FALSE))</f>
        <v>100</v>
      </c>
      <c r="T5" s="198">
        <f aca="true" t="shared" si="0" ref="T5:T27">SMALL(B5:C5,1)</f>
        <v>100</v>
      </c>
      <c r="U5" s="198">
        <f aca="true" t="shared" si="1" ref="U5:U27">SMALL(B5:C5,2)</f>
        <v>100</v>
      </c>
      <c r="V5" s="198">
        <f aca="true" t="shared" si="2" ref="V5:V27">SMALL(D5:G5,1)</f>
        <v>100</v>
      </c>
      <c r="W5" s="198">
        <f aca="true" t="shared" si="3" ref="W5:W27">SMALL(D5:G5,2)</f>
        <v>100</v>
      </c>
      <c r="X5" s="198">
        <f aca="true" t="shared" si="4" ref="X5:X27">SMALL(H5:K5,1)</f>
        <v>100</v>
      </c>
      <c r="Y5" s="198">
        <f aca="true" t="shared" si="5" ref="Y5:Y27">SMALL(H5:K5,2)</f>
        <v>100</v>
      </c>
      <c r="Z5" s="198">
        <f aca="true" t="shared" si="6" ref="Z5:Z27">SMALL(L5:O5,1)</f>
        <v>100</v>
      </c>
      <c r="AA5" s="198">
        <f aca="true" t="shared" si="7" ref="AA5:AA27">SMALL(L5:O5,2)</f>
        <v>100</v>
      </c>
      <c r="AB5" s="198">
        <f aca="true" t="shared" si="8" ref="AB5:AB27">SMALL(P5:S5,1)</f>
        <v>100</v>
      </c>
      <c r="AC5" s="198">
        <f aca="true" t="shared" si="9" ref="AC5:AC27">SMALL(P5:S5,2)</f>
        <v>100</v>
      </c>
      <c r="AD5" s="201">
        <f>(SMALL((T5,$V5,$X5,$Z5,$AB5),1))</f>
        <v>100</v>
      </c>
      <c r="AE5" s="201">
        <f>(SMALL((T5,$V5,$X5,$Z5,$AB5),2))</f>
        <v>100</v>
      </c>
      <c r="AF5" s="201">
        <f>(SMALL(($T5,$V5,$X5,$Z5,$AB5),3))</f>
        <v>100</v>
      </c>
      <c r="AG5" s="201">
        <f aca="true" t="shared" si="10" ref="AG5:AG27">IF(AH5&lt;AI5,AH5,AI5)</f>
        <v>100</v>
      </c>
      <c r="AH5" s="201">
        <f>(SMALL(($T5,$V5,$X5,$Z5,$AB5),4))</f>
        <v>100</v>
      </c>
      <c r="AI5" s="201">
        <f>(SMALL(($U5,$W5,$Y5,$AA5,$AC5),1))</f>
        <v>100</v>
      </c>
      <c r="AJ5" s="232">
        <f>(SMALL(($AD5,$AE5,$AF5,$AG5),1))</f>
        <v>100</v>
      </c>
      <c r="AK5" s="232">
        <f>(SMALL(($AD5,$AE5,$AF5,$AG5),2))</f>
        <v>100</v>
      </c>
      <c r="AL5" s="232">
        <f>(SMALL(($AD5,$AE5,$AF5,$AG5),3))</f>
        <v>100</v>
      </c>
      <c r="AM5" s="202">
        <f aca="true" t="shared" si="11" ref="AM5:AM27">IF(SUM(AD5:AF5,AG5)&gt;100,"",(SUM(AD5:AF5,AG5)))</f>
      </c>
      <c r="AN5" s="203">
        <f>IF(AM5&lt;200,1,"")</f>
      </c>
      <c r="AO5" s="257">
        <f>AD5</f>
        <v>100</v>
      </c>
      <c r="AP5" s="257">
        <f>AE5</f>
        <v>100</v>
      </c>
      <c r="AQ5" s="257">
        <f>AF5</f>
        <v>100</v>
      </c>
      <c r="AR5" s="257">
        <f>AG5</f>
        <v>100</v>
      </c>
      <c r="AS5" s="257">
        <f>(SMALL(($T5:$AC5),5))</f>
        <v>100</v>
      </c>
      <c r="AT5" s="257">
        <f>(SMALL(($T5:$AC5),6))</f>
        <v>100</v>
      </c>
    </row>
    <row r="6" spans="1:46" ht="19.5" customHeight="1">
      <c r="A6" s="230">
        <f>Engagement!K11</f>
      </c>
      <c r="B6" s="198">
        <f>IF($A6="",100,(IF(ISNA(VLOOKUP($A6,Res!$I$8:$N$47,2,FALSE)),100,VLOOKUP($A6,Res!$I$8:$N$47,2,FALSE))))</f>
        <v>100</v>
      </c>
      <c r="C6" s="198">
        <f>IF(ISNA(VLOOKUP($A6,Res!$M$8:$N$47,2,FALSE)),100,VLOOKUP($A6,Res!$M$8:$N$47,2,FALSE))</f>
        <v>100</v>
      </c>
      <c r="D6" s="213">
        <f>IF(ISNA(VLOOKUP($A6,Res!$I$56:$N$105,2,FALSE)),100,VLOOKUP($A6,Res!$I$56:$N$105,2,FALSE))</f>
        <v>100</v>
      </c>
      <c r="E6" s="213">
        <f>IF(ISNA(VLOOKUP($A6,Res!$M$56:$N$105,2,FALSE)),100,VLOOKUP($A6,Res!$M$56:$N$105,2,FALSE))</f>
        <v>100</v>
      </c>
      <c r="F6" s="213">
        <f>IF(ISNA(VLOOKUP($A6,Res!$I$107:$N$156,2,FALSE)),100,VLOOKUP($A6,Res!$I$107:$N$156,2,FALSE))</f>
        <v>100</v>
      </c>
      <c r="G6" s="213">
        <f>IF(ISNA(VLOOKUP($A6,Res!$M$107:$N$156,2,FALSE)),100,VLOOKUP($A6,Res!$M$107:$N$156,2,FALSE))</f>
        <v>100</v>
      </c>
      <c r="H6" s="199">
        <f>IF(ISNA(VLOOKUP($A6,Res!$I$165:$N$214,2,FALSE)),100,VLOOKUP($A6,Res!$I$165:$N$214,2,FALSE))</f>
        <v>100</v>
      </c>
      <c r="I6" s="199">
        <f>IF(ISNA(VLOOKUP($A6,Res!$M$165:$N$214,2,FALSE)),100,VLOOKUP($A6,Res!$M$165:$N$214,2,FALSE))</f>
        <v>100</v>
      </c>
      <c r="J6" s="199">
        <f>IF(ISNA(VLOOKUP($A6,Res!$I$216:$N$265,2,FALSE)),100,VLOOKUP($A6,Res!$I$216:$N$265,2,FALSE))</f>
        <v>100</v>
      </c>
      <c r="K6" s="199">
        <f>IF(ISNA(VLOOKUP($A6,Res!$M$216:$N$265,2,FALSE)),100,VLOOKUP($A6,Res!$M$216:$N$265,2,FALSE))</f>
        <v>100</v>
      </c>
      <c r="L6" s="200">
        <f>IF(ISNA(VLOOKUP($A6,Res!$I$274:$N$323,2,FALSE)),100,VLOOKUP($A6,Res!$I$274:$N$323,2,FALSE))</f>
        <v>100</v>
      </c>
      <c r="M6" s="200">
        <f>IF(ISNA(VLOOKUP($A6,Res!$M$274:$N$323,2,FALSE)),100,VLOOKUP($A6,Res!$M$274:$N$323,2,FALSE))</f>
        <v>100</v>
      </c>
      <c r="N6" s="200">
        <f>IF(ISNA(VLOOKUP($A6,Res!$I$325:$N$374,2,FALSE)),100,VLOOKUP($A6,Res!$I$325:$N$374,2,FALSE))</f>
        <v>100</v>
      </c>
      <c r="O6" s="200">
        <f>IF(ISNA(VLOOKUP($A6,Res!$M$325:$N$374,2,FALSE)),100,VLOOKUP($A6,Res!$M$325:$N$374,2,FALSE))</f>
        <v>100</v>
      </c>
      <c r="P6" s="199">
        <f>IF(ISNA(VLOOKUP($A6,Res!$I$383:$N$432,2,FALSE)),100,VLOOKUP($A6,Res!$I$383:$N$432,2,FALSE))</f>
        <v>100</v>
      </c>
      <c r="Q6" s="199">
        <f>IF(ISNA(VLOOKUP($A6,Res!$M$383:$N$432,2,FALSE)),100,VLOOKUP($A6,Res!$M$383:$N$432,2,FALSE))</f>
        <v>100</v>
      </c>
      <c r="R6" s="199">
        <f>IF(ISNA(VLOOKUP($A6,Res!$I$434:$N$483,2,FALSE)),100,VLOOKUP($A6,Res!$I$434:$N$483,2,FALSE))</f>
        <v>100</v>
      </c>
      <c r="S6" s="199">
        <f>IF(ISNA(VLOOKUP($A6,Res!$M$434:$N$483,2,FALSE)),100,VLOOKUP($A6,Res!$M$434:$N$483,2,FALSE))</f>
        <v>100</v>
      </c>
      <c r="T6" s="198">
        <f t="shared" si="0"/>
        <v>100</v>
      </c>
      <c r="U6" s="198">
        <f t="shared" si="1"/>
        <v>100</v>
      </c>
      <c r="V6" s="198">
        <f t="shared" si="2"/>
        <v>100</v>
      </c>
      <c r="W6" s="198">
        <f t="shared" si="3"/>
        <v>100</v>
      </c>
      <c r="X6" s="198">
        <f t="shared" si="4"/>
        <v>100</v>
      </c>
      <c r="Y6" s="198">
        <f t="shared" si="5"/>
        <v>100</v>
      </c>
      <c r="Z6" s="198">
        <f t="shared" si="6"/>
        <v>100</v>
      </c>
      <c r="AA6" s="198">
        <f t="shared" si="7"/>
        <v>100</v>
      </c>
      <c r="AB6" s="198">
        <f t="shared" si="8"/>
        <v>100</v>
      </c>
      <c r="AC6" s="198">
        <f t="shared" si="9"/>
        <v>100</v>
      </c>
      <c r="AD6" s="201">
        <f>(SMALL((T6,$V6,$X6,$Z6,$AB6),1))</f>
        <v>100</v>
      </c>
      <c r="AE6" s="201">
        <f>(SMALL((T6,$V6,$X6,$Z6,$AB6),2))</f>
        <v>100</v>
      </c>
      <c r="AF6" s="201">
        <f>(SMALL(($T6,$V6,$X6,$Z6,$AB6),3))</f>
        <v>100</v>
      </c>
      <c r="AG6" s="201">
        <f t="shared" si="10"/>
        <v>100</v>
      </c>
      <c r="AH6" s="201">
        <f>(SMALL(($T6,$V6,$X6,$Z6,$AB6),4))</f>
        <v>100</v>
      </c>
      <c r="AI6" s="201">
        <f>(SMALL(($U6,$W6,$Y6,$AA6,$AC6),1))</f>
        <v>100</v>
      </c>
      <c r="AJ6" s="232">
        <f>(SMALL(($AD6,$AE6,$AF6,$AG6),1))</f>
        <v>100</v>
      </c>
      <c r="AK6" s="232">
        <f>(SMALL(($AD6,$AE6,$AF6,$AG6),2))</f>
        <v>100</v>
      </c>
      <c r="AL6" s="232">
        <f>(SMALL(($AD6,$AE6,$AF6,$AG6),3))</f>
        <v>100</v>
      </c>
      <c r="AM6" s="202">
        <f t="shared" si="11"/>
      </c>
      <c r="AN6" s="203">
        <f>IF(AM6&lt;200,2,"")</f>
      </c>
      <c r="AO6" s="257">
        <f aca="true" t="shared" si="12" ref="AO6:AO27">AD6</f>
        <v>100</v>
      </c>
      <c r="AP6" s="257">
        <f aca="true" t="shared" si="13" ref="AP6:AP27">AE6</f>
        <v>100</v>
      </c>
      <c r="AQ6" s="257">
        <f aca="true" t="shared" si="14" ref="AQ6:AQ27">AF6</f>
        <v>100</v>
      </c>
      <c r="AR6" s="257">
        <f aca="true" t="shared" si="15" ref="AR6:AR27">AG6</f>
        <v>100</v>
      </c>
      <c r="AS6" s="257">
        <f aca="true" t="shared" si="16" ref="AS6:AS27">(SMALL(($T6:$AC6),5))</f>
        <v>100</v>
      </c>
      <c r="AT6" s="257">
        <f aca="true" t="shared" si="17" ref="AT6:AT27">(SMALL(($T6:$AC6),6))</f>
        <v>100</v>
      </c>
    </row>
    <row r="7" spans="1:46" ht="19.5" customHeight="1">
      <c r="A7" s="230">
        <f>Engagement!K12</f>
      </c>
      <c r="B7" s="198">
        <f>IF($A7="",100,(IF(ISNA(VLOOKUP($A7,Res!$I$8:$N$47,2,FALSE)),100,VLOOKUP($A7,Res!$I$8:$N$47,2,FALSE))))</f>
        <v>100</v>
      </c>
      <c r="C7" s="198">
        <f>IF(ISNA(VLOOKUP($A7,Res!$M$8:$N$47,2,FALSE)),100,VLOOKUP($A7,Res!$M$8:$N$47,2,FALSE))</f>
        <v>100</v>
      </c>
      <c r="D7" s="213">
        <f>IF(ISNA(VLOOKUP($A7,Res!$I$56:$N$105,2,FALSE)),100,VLOOKUP($A7,Res!$I$56:$N$105,2,FALSE))</f>
        <v>100</v>
      </c>
      <c r="E7" s="213">
        <f>IF(ISNA(VLOOKUP($A7,Res!$M$56:$N$105,2,FALSE)),100,VLOOKUP($A7,Res!$M$56:$N$105,2,FALSE))</f>
        <v>100</v>
      </c>
      <c r="F7" s="213">
        <f>IF(ISNA(VLOOKUP($A7,Res!$I$107:$N$156,2,FALSE)),100,VLOOKUP($A7,Res!$I$107:$N$156,2,FALSE))</f>
        <v>100</v>
      </c>
      <c r="G7" s="213">
        <f>IF(ISNA(VLOOKUP($A7,Res!$M$107:$N$156,2,FALSE)),100,VLOOKUP($A7,Res!$M$107:$N$156,2,FALSE))</f>
        <v>100</v>
      </c>
      <c r="H7" s="199">
        <f>IF(ISNA(VLOOKUP($A7,Res!$I$165:$N$214,2,FALSE)),100,VLOOKUP($A7,Res!$I$165:$N$214,2,FALSE))</f>
        <v>100</v>
      </c>
      <c r="I7" s="199">
        <f>IF(ISNA(VLOOKUP($A7,Res!$M$165:$N$214,2,FALSE)),100,VLOOKUP($A7,Res!$M$165:$N$214,2,FALSE))</f>
        <v>100</v>
      </c>
      <c r="J7" s="199">
        <f>IF(ISNA(VLOOKUP($A7,Res!$I$216:$N$265,2,FALSE)),100,VLOOKUP($A7,Res!$I$216:$N$265,2,FALSE))</f>
        <v>100</v>
      </c>
      <c r="K7" s="199">
        <f>IF(ISNA(VLOOKUP($A7,Res!$M$216:$N$265,2,FALSE)),100,VLOOKUP($A7,Res!$M$216:$N$265,2,FALSE))</f>
        <v>100</v>
      </c>
      <c r="L7" s="200">
        <f>IF(ISNA(VLOOKUP($A7,Res!$I$274:$N$323,2,FALSE)),100,VLOOKUP($A7,Res!$I$274:$N$323,2,FALSE))</f>
        <v>100</v>
      </c>
      <c r="M7" s="200">
        <f>IF(ISNA(VLOOKUP($A7,Res!$M$274:$N$323,2,FALSE)),100,VLOOKUP($A7,Res!$M$274:$N$323,2,FALSE))</f>
        <v>100</v>
      </c>
      <c r="N7" s="200">
        <f>IF(ISNA(VLOOKUP($A7,Res!$I$325:$N$374,2,FALSE)),100,VLOOKUP($A7,Res!$I$325:$N$374,2,FALSE))</f>
        <v>100</v>
      </c>
      <c r="O7" s="200">
        <f>IF(ISNA(VLOOKUP($A7,Res!$M$325:$N$374,2,FALSE)),100,VLOOKUP($A7,Res!$M$325:$N$374,2,FALSE))</f>
        <v>100</v>
      </c>
      <c r="P7" s="199">
        <f>IF(ISNA(VLOOKUP($A7,Res!$I$383:$N$432,2,FALSE)),100,VLOOKUP($A7,Res!$I$383:$N$432,2,FALSE))</f>
        <v>100</v>
      </c>
      <c r="Q7" s="199">
        <f>IF(ISNA(VLOOKUP($A7,Res!$M$383:$N$432,2,FALSE)),100,VLOOKUP($A7,Res!$M$383:$N$432,2,FALSE))</f>
        <v>100</v>
      </c>
      <c r="R7" s="199">
        <f>IF(ISNA(VLOOKUP($A7,Res!$I$434:$N$483,2,FALSE)),100,VLOOKUP($A7,Res!$I$434:$N$483,2,FALSE))</f>
        <v>100</v>
      </c>
      <c r="S7" s="199">
        <f>IF(ISNA(VLOOKUP($A7,Res!$M$434:$N$483,2,FALSE)),100,VLOOKUP($A7,Res!$M$434:$N$483,2,FALSE))</f>
        <v>100</v>
      </c>
      <c r="T7" s="198">
        <f t="shared" si="0"/>
        <v>100</v>
      </c>
      <c r="U7" s="198">
        <f t="shared" si="1"/>
        <v>100</v>
      </c>
      <c r="V7" s="198">
        <f t="shared" si="2"/>
        <v>100</v>
      </c>
      <c r="W7" s="198">
        <f t="shared" si="3"/>
        <v>100</v>
      </c>
      <c r="X7" s="198">
        <f t="shared" si="4"/>
        <v>100</v>
      </c>
      <c r="Y7" s="198">
        <f t="shared" si="5"/>
        <v>100</v>
      </c>
      <c r="Z7" s="198">
        <f t="shared" si="6"/>
        <v>100</v>
      </c>
      <c r="AA7" s="198">
        <f t="shared" si="7"/>
        <v>100</v>
      </c>
      <c r="AB7" s="198">
        <f t="shared" si="8"/>
        <v>100</v>
      </c>
      <c r="AC7" s="198">
        <f t="shared" si="9"/>
        <v>100</v>
      </c>
      <c r="AD7" s="201">
        <f>(SMALL((T7,$V7,$X7,$Z7,$AB7),1))</f>
        <v>100</v>
      </c>
      <c r="AE7" s="201">
        <f>(SMALL((T7,$V7,$X7,$Z7,$AB7),2))</f>
        <v>100</v>
      </c>
      <c r="AF7" s="201">
        <f>(SMALL(($T7,$V7,$X7,$Z7,$AB7),3))</f>
        <v>100</v>
      </c>
      <c r="AG7" s="201">
        <f t="shared" si="10"/>
        <v>100</v>
      </c>
      <c r="AH7" s="201">
        <f>(SMALL(($T7,$V7,$X7,$Z7,$AB7),4))</f>
        <v>100</v>
      </c>
      <c r="AI7" s="201">
        <f>(SMALL(($U7,$W7,$Y7,$AA7,$AC7),1))</f>
        <v>100</v>
      </c>
      <c r="AJ7" s="232">
        <f>(SMALL(($AD7,$AE7,$AF7,$AG7),1))</f>
        <v>100</v>
      </c>
      <c r="AK7" s="232">
        <f>(SMALL(($AD7,$AE7,$AF7,$AG7),2))</f>
        <v>100</v>
      </c>
      <c r="AL7" s="232">
        <f>(SMALL(($AD7,$AE7,$AF7,$AG7),3))</f>
        <v>100</v>
      </c>
      <c r="AM7" s="202">
        <f t="shared" si="11"/>
      </c>
      <c r="AN7" s="203">
        <f>IF(AM7&lt;200,3,"")</f>
      </c>
      <c r="AO7" s="257">
        <f t="shared" si="12"/>
        <v>100</v>
      </c>
      <c r="AP7" s="257">
        <f t="shared" si="13"/>
        <v>100</v>
      </c>
      <c r="AQ7" s="257">
        <f t="shared" si="14"/>
        <v>100</v>
      </c>
      <c r="AR7" s="257">
        <f t="shared" si="15"/>
        <v>100</v>
      </c>
      <c r="AS7" s="257">
        <f t="shared" si="16"/>
        <v>100</v>
      </c>
      <c r="AT7" s="257">
        <f t="shared" si="17"/>
        <v>100</v>
      </c>
    </row>
    <row r="8" spans="1:46" ht="19.5" customHeight="1">
      <c r="A8" s="230">
        <f>Engagement!K13</f>
      </c>
      <c r="B8" s="198">
        <f>IF($A8="",100,(IF(ISNA(VLOOKUP($A8,Res!$I$8:$N$47,2,FALSE)),100,VLOOKUP($A8,Res!$I$8:$N$47,2,FALSE))))</f>
        <v>100</v>
      </c>
      <c r="C8" s="198">
        <f>IF(ISNA(VLOOKUP($A8,Res!$M$8:$N$47,2,FALSE)),100,VLOOKUP($A8,Res!$M$8:$N$47,2,FALSE))</f>
        <v>100</v>
      </c>
      <c r="D8" s="213">
        <f>IF(ISNA(VLOOKUP($A8,Res!$I$56:$N$105,2,FALSE)),100,VLOOKUP($A8,Res!$I$56:$N$105,2,FALSE))</f>
        <v>100</v>
      </c>
      <c r="E8" s="213">
        <f>IF(ISNA(VLOOKUP($A8,Res!$M$56:$N$105,2,FALSE)),100,VLOOKUP($A8,Res!$M$56:$N$105,2,FALSE))</f>
        <v>100</v>
      </c>
      <c r="F8" s="213">
        <f>IF(ISNA(VLOOKUP($A8,Res!$I$107:$N$156,2,FALSE)),100,VLOOKUP($A8,Res!$I$107:$N$156,2,FALSE))</f>
        <v>100</v>
      </c>
      <c r="G8" s="213">
        <f>IF(ISNA(VLOOKUP($A8,Res!$M$107:$N$156,2,FALSE)),100,VLOOKUP($A8,Res!$M$107:$N$156,2,FALSE))</f>
        <v>100</v>
      </c>
      <c r="H8" s="199">
        <f>IF(ISNA(VLOOKUP($A8,Res!$I$165:$N$214,2,FALSE)),100,VLOOKUP($A8,Res!$I$165:$N$214,2,FALSE))</f>
        <v>100</v>
      </c>
      <c r="I8" s="199">
        <f>IF(ISNA(VLOOKUP($A8,Res!$M$165:$N$214,2,FALSE)),100,VLOOKUP($A8,Res!$M$165:$N$214,2,FALSE))</f>
        <v>100</v>
      </c>
      <c r="J8" s="199">
        <f>IF(ISNA(VLOOKUP($A8,Res!$I$216:$N$265,2,FALSE)),100,VLOOKUP($A8,Res!$I$216:$N$265,2,FALSE))</f>
        <v>100</v>
      </c>
      <c r="K8" s="199">
        <f>IF(ISNA(VLOOKUP($A8,Res!$M$216:$N$265,2,FALSE)),100,VLOOKUP($A8,Res!$M$216:$N$265,2,FALSE))</f>
        <v>100</v>
      </c>
      <c r="L8" s="200">
        <f>IF(ISNA(VLOOKUP($A8,Res!$I$274:$N$323,2,FALSE)),100,VLOOKUP($A8,Res!$I$274:$N$323,2,FALSE))</f>
        <v>100</v>
      </c>
      <c r="M8" s="200">
        <f>IF(ISNA(VLOOKUP($A8,Res!$M$274:$N$323,2,FALSE)),100,VLOOKUP($A8,Res!$M$274:$N$323,2,FALSE))</f>
        <v>100</v>
      </c>
      <c r="N8" s="200">
        <f>IF(ISNA(VLOOKUP($A8,Res!$I$325:$N$374,2,FALSE)),100,VLOOKUP($A8,Res!$I$325:$N$374,2,FALSE))</f>
        <v>100</v>
      </c>
      <c r="O8" s="200">
        <f>IF(ISNA(VLOOKUP($A8,Res!$M$325:$N$374,2,FALSE)),100,VLOOKUP($A8,Res!$M$325:$N$374,2,FALSE))</f>
        <v>100</v>
      </c>
      <c r="P8" s="199">
        <f>IF(ISNA(VLOOKUP($A8,Res!$I$383:$N$432,2,FALSE)),100,VLOOKUP($A8,Res!$I$383:$N$432,2,FALSE))</f>
        <v>100</v>
      </c>
      <c r="Q8" s="199">
        <f>IF(ISNA(VLOOKUP($A8,Res!$M$383:$N$432,2,FALSE)),100,VLOOKUP($A8,Res!$M$383:$N$432,2,FALSE))</f>
        <v>100</v>
      </c>
      <c r="R8" s="199">
        <f>IF(ISNA(VLOOKUP($A8,Res!$I$434:$N$483,2,FALSE)),100,VLOOKUP($A8,Res!$I$434:$N$483,2,FALSE))</f>
        <v>100</v>
      </c>
      <c r="S8" s="199">
        <f>IF(ISNA(VLOOKUP($A8,Res!$M$434:$N$483,2,FALSE)),100,VLOOKUP($A8,Res!$M$434:$N$483,2,FALSE))</f>
        <v>100</v>
      </c>
      <c r="T8" s="198">
        <f t="shared" si="0"/>
        <v>100</v>
      </c>
      <c r="U8" s="198">
        <f t="shared" si="1"/>
        <v>100</v>
      </c>
      <c r="V8" s="198">
        <f t="shared" si="2"/>
        <v>100</v>
      </c>
      <c r="W8" s="198">
        <f t="shared" si="3"/>
        <v>100</v>
      </c>
      <c r="X8" s="198">
        <f t="shared" si="4"/>
        <v>100</v>
      </c>
      <c r="Y8" s="198">
        <f t="shared" si="5"/>
        <v>100</v>
      </c>
      <c r="Z8" s="198">
        <f t="shared" si="6"/>
        <v>100</v>
      </c>
      <c r="AA8" s="198">
        <f t="shared" si="7"/>
        <v>100</v>
      </c>
      <c r="AB8" s="198">
        <f t="shared" si="8"/>
        <v>100</v>
      </c>
      <c r="AC8" s="198">
        <f t="shared" si="9"/>
        <v>100</v>
      </c>
      <c r="AD8" s="201">
        <f>(SMALL((T8,$V8,$X8,$Z8,$AB8),1))</f>
        <v>100</v>
      </c>
      <c r="AE8" s="201">
        <f>(SMALL((T8,$V8,$X8,$Z8,$AB8),2))</f>
        <v>100</v>
      </c>
      <c r="AF8" s="201">
        <f>(SMALL(($T8,$V8,$X8,$Z8,$AB8),3))</f>
        <v>100</v>
      </c>
      <c r="AG8" s="201">
        <f t="shared" si="10"/>
        <v>100</v>
      </c>
      <c r="AH8" s="201">
        <f>(SMALL(($T8,$V8,$X8,$Z8,$AB8),4))</f>
        <v>100</v>
      </c>
      <c r="AI8" s="201">
        <f>(SMALL(($U8,$W8,$Y8,$AA8,$AC8),1))</f>
        <v>100</v>
      </c>
      <c r="AJ8" s="232">
        <f>(SMALL(($AD8,$AE8,$AF8,$AG8),1))</f>
        <v>100</v>
      </c>
      <c r="AK8" s="232">
        <f>(SMALL(($AD8,$AE8,$AF8,$AG8),2))</f>
        <v>100</v>
      </c>
      <c r="AL8" s="232">
        <f>(SMALL(($AD8,$AE8,$AF8,$AG8),3))</f>
        <v>100</v>
      </c>
      <c r="AM8" s="202">
        <f t="shared" si="11"/>
      </c>
      <c r="AN8" s="203">
        <f>IF(AM8&lt;200,4,"")</f>
      </c>
      <c r="AO8" s="257">
        <f t="shared" si="12"/>
        <v>100</v>
      </c>
      <c r="AP8" s="257">
        <f t="shared" si="13"/>
        <v>100</v>
      </c>
      <c r="AQ8" s="257">
        <f t="shared" si="14"/>
        <v>100</v>
      </c>
      <c r="AR8" s="257">
        <f t="shared" si="15"/>
        <v>100</v>
      </c>
      <c r="AS8" s="257">
        <f t="shared" si="16"/>
        <v>100</v>
      </c>
      <c r="AT8" s="257">
        <f t="shared" si="17"/>
        <v>100</v>
      </c>
    </row>
    <row r="9" spans="1:46" ht="19.5" customHeight="1">
      <c r="A9" s="230">
        <f>Engagement!K14</f>
      </c>
      <c r="B9" s="198">
        <f>IF($A9="",100,(IF(ISNA(VLOOKUP($A9,Res!$I$8:$N$47,2,FALSE)),100,VLOOKUP($A9,Res!$I$8:$N$47,2,FALSE))))</f>
        <v>100</v>
      </c>
      <c r="C9" s="198">
        <f>IF(ISNA(VLOOKUP($A9,Res!$M$8:$N$47,2,FALSE)),100,VLOOKUP($A9,Res!$M$8:$N$47,2,FALSE))</f>
        <v>100</v>
      </c>
      <c r="D9" s="213">
        <f>IF(ISNA(VLOOKUP($A9,Res!$I$56:$N$105,2,FALSE)),100,VLOOKUP($A9,Res!$I$56:$N$105,2,FALSE))</f>
        <v>100</v>
      </c>
      <c r="E9" s="213">
        <f>IF(ISNA(VLOOKUP($A9,Res!$M$56:$N$105,2,FALSE)),100,VLOOKUP($A9,Res!$M$56:$N$105,2,FALSE))</f>
        <v>100</v>
      </c>
      <c r="F9" s="213">
        <f>IF(ISNA(VLOOKUP($A9,Res!$I$107:$N$156,2,FALSE)),100,VLOOKUP($A9,Res!$I$107:$N$156,2,FALSE))</f>
        <v>100</v>
      </c>
      <c r="G9" s="213">
        <f>IF(ISNA(VLOOKUP($A9,Res!$M$107:$N$156,2,FALSE)),100,VLOOKUP($A9,Res!$M$107:$N$156,2,FALSE))</f>
        <v>100</v>
      </c>
      <c r="H9" s="199">
        <f>IF(ISNA(VLOOKUP($A9,Res!$I$165:$N$214,2,FALSE)),100,VLOOKUP($A9,Res!$I$165:$N$214,2,FALSE))</f>
        <v>100</v>
      </c>
      <c r="I9" s="199">
        <f>IF(ISNA(VLOOKUP($A9,Res!$M$165:$N$214,2,FALSE)),100,VLOOKUP($A9,Res!$M$165:$N$214,2,FALSE))</f>
        <v>100</v>
      </c>
      <c r="J9" s="199">
        <f>IF(ISNA(VLOOKUP($A9,Res!$I$216:$N$265,2,FALSE)),100,VLOOKUP($A9,Res!$I$216:$N$265,2,FALSE))</f>
        <v>100</v>
      </c>
      <c r="K9" s="199">
        <f>IF(ISNA(VLOOKUP($A9,Res!$M$216:$N$265,2,FALSE)),100,VLOOKUP($A9,Res!$M$216:$N$265,2,FALSE))</f>
        <v>100</v>
      </c>
      <c r="L9" s="200">
        <f>IF(ISNA(VLOOKUP($A9,Res!$I$274:$N$323,2,FALSE)),100,VLOOKUP($A9,Res!$I$274:$N$323,2,FALSE))</f>
        <v>100</v>
      </c>
      <c r="M9" s="200">
        <f>IF(ISNA(VLOOKUP($A9,Res!$M$274:$N$323,2,FALSE)),100,VLOOKUP($A9,Res!$M$274:$N$323,2,FALSE))</f>
        <v>100</v>
      </c>
      <c r="N9" s="200">
        <f>IF(ISNA(VLOOKUP($A9,Res!$I$325:$N$374,2,FALSE)),100,VLOOKUP($A9,Res!$I$325:$N$374,2,FALSE))</f>
        <v>100</v>
      </c>
      <c r="O9" s="200">
        <f>IF(ISNA(VLOOKUP($A9,Res!$M$325:$N$374,2,FALSE)),100,VLOOKUP($A9,Res!$M$325:$N$374,2,FALSE))</f>
        <v>100</v>
      </c>
      <c r="P9" s="199">
        <f>IF(ISNA(VLOOKUP($A9,Res!$I$383:$N$432,2,FALSE)),100,VLOOKUP($A9,Res!$I$383:$N$432,2,FALSE))</f>
        <v>100</v>
      </c>
      <c r="Q9" s="199">
        <f>IF(ISNA(VLOOKUP($A9,Res!$M$383:$N$432,2,FALSE)),100,VLOOKUP($A9,Res!$M$383:$N$432,2,FALSE))</f>
        <v>100</v>
      </c>
      <c r="R9" s="199">
        <f>IF(ISNA(VLOOKUP($A9,Res!$I$434:$N$483,2,FALSE)),100,VLOOKUP($A9,Res!$I$434:$N$483,2,FALSE))</f>
        <v>100</v>
      </c>
      <c r="S9" s="199">
        <f>IF(ISNA(VLOOKUP($A9,Res!$M$434:$N$483,2,FALSE)),100,VLOOKUP($A9,Res!$M$434:$N$483,2,FALSE))</f>
        <v>100</v>
      </c>
      <c r="T9" s="198">
        <f t="shared" si="0"/>
        <v>100</v>
      </c>
      <c r="U9" s="198">
        <f t="shared" si="1"/>
        <v>100</v>
      </c>
      <c r="V9" s="198">
        <f t="shared" si="2"/>
        <v>100</v>
      </c>
      <c r="W9" s="198">
        <f t="shared" si="3"/>
        <v>100</v>
      </c>
      <c r="X9" s="198">
        <f t="shared" si="4"/>
        <v>100</v>
      </c>
      <c r="Y9" s="198">
        <f t="shared" si="5"/>
        <v>100</v>
      </c>
      <c r="Z9" s="198">
        <f t="shared" si="6"/>
        <v>100</v>
      </c>
      <c r="AA9" s="198">
        <f t="shared" si="7"/>
        <v>100</v>
      </c>
      <c r="AB9" s="198">
        <f t="shared" si="8"/>
        <v>100</v>
      </c>
      <c r="AC9" s="198">
        <f t="shared" si="9"/>
        <v>100</v>
      </c>
      <c r="AD9" s="201">
        <f>(SMALL((T9,$V9,$X9,$Z9,$AB9),1))</f>
        <v>100</v>
      </c>
      <c r="AE9" s="201">
        <f>(SMALL((T9,$V9,$X9,$Z9,$AB9),2))</f>
        <v>100</v>
      </c>
      <c r="AF9" s="201">
        <f>(SMALL(($T9,$V9,$X9,$Z9,$AB9),3))</f>
        <v>100</v>
      </c>
      <c r="AG9" s="201">
        <f t="shared" si="10"/>
        <v>100</v>
      </c>
      <c r="AH9" s="201">
        <f>(SMALL(($T9,$V9,$X9,$Z9,$AB9),4))</f>
        <v>100</v>
      </c>
      <c r="AI9" s="201">
        <f>(SMALL(($U9,$W9,$Y9,$AA9,$AC9),1))</f>
        <v>100</v>
      </c>
      <c r="AJ9" s="232">
        <f>(SMALL(($AD9,$AE9,$AF9,$AG9),1))</f>
        <v>100</v>
      </c>
      <c r="AK9" s="232">
        <f>(SMALL(($AD9,$AE9,$AF9,$AG9),2))</f>
        <v>100</v>
      </c>
      <c r="AL9" s="232">
        <f>(SMALL(($AD9,$AE9,$AF9,$AG9),3))</f>
        <v>100</v>
      </c>
      <c r="AM9" s="202">
        <f t="shared" si="11"/>
      </c>
      <c r="AN9" s="203">
        <f>IF(AM9&lt;200,5,"")</f>
      </c>
      <c r="AO9" s="257">
        <f t="shared" si="12"/>
        <v>100</v>
      </c>
      <c r="AP9" s="257">
        <f t="shared" si="13"/>
        <v>100</v>
      </c>
      <c r="AQ9" s="257">
        <f t="shared" si="14"/>
        <v>100</v>
      </c>
      <c r="AR9" s="257">
        <f t="shared" si="15"/>
        <v>100</v>
      </c>
      <c r="AS9" s="257">
        <f t="shared" si="16"/>
        <v>100</v>
      </c>
      <c r="AT9" s="257">
        <f t="shared" si="17"/>
        <v>100</v>
      </c>
    </row>
    <row r="10" spans="1:46" ht="19.5" customHeight="1">
      <c r="A10" s="230">
        <f>Engagement!K15</f>
      </c>
      <c r="B10" s="198">
        <f>IF($A10="",100,(IF(ISNA(VLOOKUP($A10,Res!$I$8:$N$47,2,FALSE)),100,VLOOKUP($A10,Res!$I$8:$N$47,2,FALSE))))</f>
        <v>100</v>
      </c>
      <c r="C10" s="198">
        <f>IF(ISNA(VLOOKUP($A10,Res!$M$8:$N$47,2,FALSE)),100,VLOOKUP($A10,Res!$M$8:$N$47,2,FALSE))</f>
        <v>100</v>
      </c>
      <c r="D10" s="213">
        <f>IF(ISNA(VLOOKUP($A10,Res!$I$56:$N$105,2,FALSE)),100,VLOOKUP($A10,Res!$I$56:$N$105,2,FALSE))</f>
        <v>100</v>
      </c>
      <c r="E10" s="213">
        <f>IF(ISNA(VLOOKUP($A10,Res!$M$56:$N$105,2,FALSE)),100,VLOOKUP($A10,Res!$M$56:$N$105,2,FALSE))</f>
        <v>100</v>
      </c>
      <c r="F10" s="213">
        <f>IF(ISNA(VLOOKUP($A10,Res!$I$107:$N$156,2,FALSE)),100,VLOOKUP($A10,Res!$I$107:$N$156,2,FALSE))</f>
        <v>100</v>
      </c>
      <c r="G10" s="213">
        <f>IF(ISNA(VLOOKUP($A10,Res!$M$107:$N$156,2,FALSE)),100,VLOOKUP($A10,Res!$M$107:$N$156,2,FALSE))</f>
        <v>100</v>
      </c>
      <c r="H10" s="199">
        <f>IF(ISNA(VLOOKUP($A10,Res!$I$165:$N$214,2,FALSE)),100,VLOOKUP($A10,Res!$I$165:$N$214,2,FALSE))</f>
        <v>100</v>
      </c>
      <c r="I10" s="199">
        <f>IF(ISNA(VLOOKUP($A10,Res!$M$165:$N$214,2,FALSE)),100,VLOOKUP($A10,Res!$M$165:$N$214,2,FALSE))</f>
        <v>100</v>
      </c>
      <c r="J10" s="199">
        <f>IF(ISNA(VLOOKUP($A10,Res!$I$216:$N$265,2,FALSE)),100,VLOOKUP($A10,Res!$I$216:$N$265,2,FALSE))</f>
        <v>100</v>
      </c>
      <c r="K10" s="199">
        <f>IF(ISNA(VLOOKUP($A10,Res!$M$216:$N$265,2,FALSE)),100,VLOOKUP($A10,Res!$M$216:$N$265,2,FALSE))</f>
        <v>100</v>
      </c>
      <c r="L10" s="200">
        <f>IF(ISNA(VLOOKUP($A10,Res!$I$274:$N$323,2,FALSE)),100,VLOOKUP($A10,Res!$I$274:$N$323,2,FALSE))</f>
        <v>100</v>
      </c>
      <c r="M10" s="200">
        <f>IF(ISNA(VLOOKUP($A10,Res!$M$274:$N$323,2,FALSE)),100,VLOOKUP($A10,Res!$M$274:$N$323,2,FALSE))</f>
        <v>100</v>
      </c>
      <c r="N10" s="200">
        <f>IF(ISNA(VLOOKUP($A10,Res!$I$325:$N$374,2,FALSE)),100,VLOOKUP($A10,Res!$I$325:$N$374,2,FALSE))</f>
        <v>100</v>
      </c>
      <c r="O10" s="200">
        <f>IF(ISNA(VLOOKUP($A10,Res!$M$325:$N$374,2,FALSE)),100,VLOOKUP($A10,Res!$M$325:$N$374,2,FALSE))</f>
        <v>100</v>
      </c>
      <c r="P10" s="199">
        <f>IF(ISNA(VLOOKUP($A10,Res!$I$383:$N$432,2,FALSE)),100,VLOOKUP($A10,Res!$I$383:$N$432,2,FALSE))</f>
        <v>100</v>
      </c>
      <c r="Q10" s="199">
        <f>IF(ISNA(VLOOKUP($A10,Res!$M$383:$N$432,2,FALSE)),100,VLOOKUP($A10,Res!$M$383:$N$432,2,FALSE))</f>
        <v>100</v>
      </c>
      <c r="R10" s="199">
        <f>IF(ISNA(VLOOKUP($A10,Res!$I$434:$N$483,2,FALSE)),100,VLOOKUP($A10,Res!$I$434:$N$483,2,FALSE))</f>
        <v>100</v>
      </c>
      <c r="S10" s="199">
        <f>IF(ISNA(VLOOKUP($A10,Res!$M$434:$N$483,2,FALSE)),100,VLOOKUP($A10,Res!$M$434:$N$483,2,FALSE))</f>
        <v>100</v>
      </c>
      <c r="T10" s="198">
        <f t="shared" si="0"/>
        <v>100</v>
      </c>
      <c r="U10" s="198">
        <f t="shared" si="1"/>
        <v>100</v>
      </c>
      <c r="V10" s="198">
        <f t="shared" si="2"/>
        <v>100</v>
      </c>
      <c r="W10" s="198">
        <f t="shared" si="3"/>
        <v>100</v>
      </c>
      <c r="X10" s="198">
        <f t="shared" si="4"/>
        <v>100</v>
      </c>
      <c r="Y10" s="198">
        <f t="shared" si="5"/>
        <v>100</v>
      </c>
      <c r="Z10" s="198">
        <f t="shared" si="6"/>
        <v>100</v>
      </c>
      <c r="AA10" s="198">
        <f t="shared" si="7"/>
        <v>100</v>
      </c>
      <c r="AB10" s="198">
        <f t="shared" si="8"/>
        <v>100</v>
      </c>
      <c r="AC10" s="198">
        <f t="shared" si="9"/>
        <v>100</v>
      </c>
      <c r="AD10" s="201">
        <f>(SMALL((T10,$V10,$X10,$Z10,$AB10),1))</f>
        <v>100</v>
      </c>
      <c r="AE10" s="201">
        <f>(SMALL((T10,$V10,$X10,$Z10,$AB10),2))</f>
        <v>100</v>
      </c>
      <c r="AF10" s="201">
        <f>(SMALL(($T10,$V10,$X10,$Z10,$AB10),3))</f>
        <v>100</v>
      </c>
      <c r="AG10" s="201">
        <f t="shared" si="10"/>
        <v>100</v>
      </c>
      <c r="AH10" s="201">
        <f>(SMALL(($T10,$V10,$X10,$Z10,$AB10),4))</f>
        <v>100</v>
      </c>
      <c r="AI10" s="201">
        <f>(SMALL(($U10,$W10,$Y10,$AA10,$AC10),1))</f>
        <v>100</v>
      </c>
      <c r="AJ10" s="232">
        <f>(SMALL(($AD10,$AE10,$AF10,$AG10),1))</f>
        <v>100</v>
      </c>
      <c r="AK10" s="232">
        <f>(SMALL(($AD10,$AE10,$AF10,$AG10),2))</f>
        <v>100</v>
      </c>
      <c r="AL10" s="232">
        <f>(SMALL(($AD10,$AE10,$AF10,$AG10),3))</f>
        <v>100</v>
      </c>
      <c r="AM10" s="202">
        <f t="shared" si="11"/>
      </c>
      <c r="AN10" s="203">
        <f>IF(AM10&lt;200,6,"")</f>
      </c>
      <c r="AO10" s="257">
        <f t="shared" si="12"/>
        <v>100</v>
      </c>
      <c r="AP10" s="257">
        <f t="shared" si="13"/>
        <v>100</v>
      </c>
      <c r="AQ10" s="257">
        <f t="shared" si="14"/>
        <v>100</v>
      </c>
      <c r="AR10" s="257">
        <f t="shared" si="15"/>
        <v>100</v>
      </c>
      <c r="AS10" s="257">
        <f t="shared" si="16"/>
        <v>100</v>
      </c>
      <c r="AT10" s="257">
        <f t="shared" si="17"/>
        <v>100</v>
      </c>
    </row>
    <row r="11" spans="1:46" ht="19.5" customHeight="1">
      <c r="A11" s="230">
        <f>Engagement!K16</f>
      </c>
      <c r="B11" s="198">
        <f>IF($A11="",100,(IF(ISNA(VLOOKUP($A11,Res!$I$8:$N$47,2,FALSE)),100,VLOOKUP($A11,Res!$I$8:$N$47,2,FALSE))))</f>
        <v>100</v>
      </c>
      <c r="C11" s="198">
        <f>IF(ISNA(VLOOKUP($A11,Res!$M$8:$N$47,2,FALSE)),100,VLOOKUP($A11,Res!$M$8:$N$47,2,FALSE))</f>
        <v>100</v>
      </c>
      <c r="D11" s="213">
        <f>IF(ISNA(VLOOKUP($A11,Res!$I$56:$N$105,2,FALSE)),100,VLOOKUP($A11,Res!$I$56:$N$105,2,FALSE))</f>
        <v>100</v>
      </c>
      <c r="E11" s="213">
        <f>IF(ISNA(VLOOKUP($A11,Res!$M$56:$N$105,2,FALSE)),100,VLOOKUP($A11,Res!$M$56:$N$105,2,FALSE))</f>
        <v>100</v>
      </c>
      <c r="F11" s="213">
        <f>IF(ISNA(VLOOKUP($A11,Res!$I$107:$N$156,2,FALSE)),100,VLOOKUP($A11,Res!$I$107:$N$156,2,FALSE))</f>
        <v>100</v>
      </c>
      <c r="G11" s="213">
        <f>IF(ISNA(VLOOKUP($A11,Res!$M$107:$N$156,2,FALSE)),100,VLOOKUP($A11,Res!$M$107:$N$156,2,FALSE))</f>
        <v>100</v>
      </c>
      <c r="H11" s="199">
        <f>IF(ISNA(VLOOKUP($A11,Res!$I$165:$N$214,2,FALSE)),100,VLOOKUP($A11,Res!$I$165:$N$214,2,FALSE))</f>
        <v>100</v>
      </c>
      <c r="I11" s="199">
        <f>IF(ISNA(VLOOKUP($A11,Res!$M$165:$N$214,2,FALSE)),100,VLOOKUP($A11,Res!$M$165:$N$214,2,FALSE))</f>
        <v>100</v>
      </c>
      <c r="J11" s="199">
        <f>IF(ISNA(VLOOKUP($A11,Res!$I$216:$N$265,2,FALSE)),100,VLOOKUP($A11,Res!$I$216:$N$265,2,FALSE))</f>
        <v>100</v>
      </c>
      <c r="K11" s="199">
        <f>IF(ISNA(VLOOKUP($A11,Res!$M$216:$N$265,2,FALSE)),100,VLOOKUP($A11,Res!$M$216:$N$265,2,FALSE))</f>
        <v>100</v>
      </c>
      <c r="L11" s="200">
        <f>IF(ISNA(VLOOKUP($A11,Res!$I$274:$N$323,2,FALSE)),100,VLOOKUP($A11,Res!$I$274:$N$323,2,FALSE))</f>
        <v>100</v>
      </c>
      <c r="M11" s="200">
        <f>IF(ISNA(VLOOKUP($A11,Res!$M$274:$N$323,2,FALSE)),100,VLOOKUP($A11,Res!$M$274:$N$323,2,FALSE))</f>
        <v>100</v>
      </c>
      <c r="N11" s="200">
        <f>IF(ISNA(VLOOKUP($A11,Res!$I$325:$N$374,2,FALSE)),100,VLOOKUP($A11,Res!$I$325:$N$374,2,FALSE))</f>
        <v>100</v>
      </c>
      <c r="O11" s="200">
        <f>IF(ISNA(VLOOKUP($A11,Res!$M$325:$N$374,2,FALSE)),100,VLOOKUP($A11,Res!$M$325:$N$374,2,FALSE))</f>
        <v>100</v>
      </c>
      <c r="P11" s="199">
        <f>IF(ISNA(VLOOKUP($A11,Res!$I$383:$N$432,2,FALSE)),100,VLOOKUP($A11,Res!$I$383:$N$432,2,FALSE))</f>
        <v>100</v>
      </c>
      <c r="Q11" s="199">
        <f>IF(ISNA(VLOOKUP($A11,Res!$M$383:$N$432,2,FALSE)),100,VLOOKUP($A11,Res!$M$383:$N$432,2,FALSE))</f>
        <v>100</v>
      </c>
      <c r="R11" s="199">
        <f>IF(ISNA(VLOOKUP($A11,Res!$I$434:$N$483,2,FALSE)),100,VLOOKUP($A11,Res!$I$434:$N$483,2,FALSE))</f>
        <v>100</v>
      </c>
      <c r="S11" s="199">
        <f>IF(ISNA(VLOOKUP($A11,Res!$M$434:$N$483,2,FALSE)),100,VLOOKUP($A11,Res!$M$434:$N$483,2,FALSE))</f>
        <v>100</v>
      </c>
      <c r="T11" s="198">
        <f t="shared" si="0"/>
        <v>100</v>
      </c>
      <c r="U11" s="198">
        <f t="shared" si="1"/>
        <v>100</v>
      </c>
      <c r="V11" s="198">
        <f t="shared" si="2"/>
        <v>100</v>
      </c>
      <c r="W11" s="198">
        <f t="shared" si="3"/>
        <v>100</v>
      </c>
      <c r="X11" s="198">
        <f t="shared" si="4"/>
        <v>100</v>
      </c>
      <c r="Y11" s="198">
        <f t="shared" si="5"/>
        <v>100</v>
      </c>
      <c r="Z11" s="198">
        <f t="shared" si="6"/>
        <v>100</v>
      </c>
      <c r="AA11" s="198">
        <f t="shared" si="7"/>
        <v>100</v>
      </c>
      <c r="AB11" s="198">
        <f t="shared" si="8"/>
        <v>100</v>
      </c>
      <c r="AC11" s="198">
        <f t="shared" si="9"/>
        <v>100</v>
      </c>
      <c r="AD11" s="201">
        <f>(SMALL((T11,$V11,$X11,$Z11,$AB11),1))</f>
        <v>100</v>
      </c>
      <c r="AE11" s="201">
        <f>(SMALL((T11,$V11,$X11,$Z11,$AB11),2))</f>
        <v>100</v>
      </c>
      <c r="AF11" s="201">
        <f>(SMALL(($T11,$V11,$X11,$Z11,$AB11),3))</f>
        <v>100</v>
      </c>
      <c r="AG11" s="201">
        <f t="shared" si="10"/>
        <v>100</v>
      </c>
      <c r="AH11" s="201">
        <f>(SMALL(($T11,$V11,$X11,$Z11,$AB11),4))</f>
        <v>100</v>
      </c>
      <c r="AI11" s="201">
        <f>(SMALL(($U11,$W11,$Y11,$AA11,$AC11),1))</f>
        <v>100</v>
      </c>
      <c r="AJ11" s="232">
        <f>(SMALL(($AD11,$AE11,$AF11,$AG11),1))</f>
        <v>100</v>
      </c>
      <c r="AK11" s="232">
        <f>(SMALL(($AD11,$AE11,$AF11,$AG11),2))</f>
        <v>100</v>
      </c>
      <c r="AL11" s="232">
        <f>(SMALL(($AD11,$AE11,$AF11,$AG11),3))</f>
        <v>100</v>
      </c>
      <c r="AM11" s="202">
        <f t="shared" si="11"/>
      </c>
      <c r="AN11" s="203">
        <f>IF(AM11&lt;200,7,"")</f>
      </c>
      <c r="AO11" s="257">
        <f t="shared" si="12"/>
        <v>100</v>
      </c>
      <c r="AP11" s="257">
        <f t="shared" si="13"/>
        <v>100</v>
      </c>
      <c r="AQ11" s="257">
        <f t="shared" si="14"/>
        <v>100</v>
      </c>
      <c r="AR11" s="257">
        <f t="shared" si="15"/>
        <v>100</v>
      </c>
      <c r="AS11" s="257">
        <f t="shared" si="16"/>
        <v>100</v>
      </c>
      <c r="AT11" s="257">
        <f t="shared" si="17"/>
        <v>100</v>
      </c>
    </row>
    <row r="12" spans="1:46" ht="19.5" customHeight="1">
      <c r="A12" s="230">
        <f>Engagement!K17</f>
      </c>
      <c r="B12" s="198">
        <f>IF($A12="",100,(IF(ISNA(VLOOKUP($A12,Res!$I$8:$N$47,2,FALSE)),100,VLOOKUP($A12,Res!$I$8:$N$47,2,FALSE))))</f>
        <v>100</v>
      </c>
      <c r="C12" s="198">
        <f>IF(ISNA(VLOOKUP($A12,Res!$M$8:$N$47,2,FALSE)),100,VLOOKUP($A12,Res!$M$8:$N$47,2,FALSE))</f>
        <v>100</v>
      </c>
      <c r="D12" s="213">
        <f>IF(ISNA(VLOOKUP($A12,Res!$I$56:$N$105,2,FALSE)),100,VLOOKUP($A12,Res!$I$56:$N$105,2,FALSE))</f>
        <v>100</v>
      </c>
      <c r="E12" s="213">
        <f>IF(ISNA(VLOOKUP($A12,Res!$M$56:$N$105,2,FALSE)),100,VLOOKUP($A12,Res!$M$56:$N$105,2,FALSE))</f>
        <v>100</v>
      </c>
      <c r="F12" s="213">
        <f>IF(ISNA(VLOOKUP($A12,Res!$I$107:$N$156,2,FALSE)),100,VLOOKUP($A12,Res!$I$107:$N$156,2,FALSE))</f>
        <v>100</v>
      </c>
      <c r="G12" s="213">
        <f>IF(ISNA(VLOOKUP($A12,Res!$M$107:$N$156,2,FALSE)),100,VLOOKUP($A12,Res!$M$107:$N$156,2,FALSE))</f>
        <v>100</v>
      </c>
      <c r="H12" s="199">
        <f>IF(ISNA(VLOOKUP($A12,Res!$I$165:$N$214,2,FALSE)),100,VLOOKUP($A12,Res!$I$165:$N$214,2,FALSE))</f>
        <v>100</v>
      </c>
      <c r="I12" s="199">
        <f>IF(ISNA(VLOOKUP($A12,Res!$M$165:$N$214,2,FALSE)),100,VLOOKUP($A12,Res!$M$165:$N$214,2,FALSE))</f>
        <v>100</v>
      </c>
      <c r="J12" s="199">
        <f>IF(ISNA(VLOOKUP($A12,Res!$I$216:$N$265,2,FALSE)),100,VLOOKUP($A12,Res!$I$216:$N$265,2,FALSE))</f>
        <v>100</v>
      </c>
      <c r="K12" s="199">
        <f>IF(ISNA(VLOOKUP($A12,Res!$M$216:$N$265,2,FALSE)),100,VLOOKUP($A12,Res!$M$216:$N$265,2,FALSE))</f>
        <v>100</v>
      </c>
      <c r="L12" s="200">
        <f>IF(ISNA(VLOOKUP($A12,Res!$I$274:$N$323,2,FALSE)),100,VLOOKUP($A12,Res!$I$274:$N$323,2,FALSE))</f>
        <v>100</v>
      </c>
      <c r="M12" s="200">
        <f>IF(ISNA(VLOOKUP($A12,Res!$M$274:$N$323,2,FALSE)),100,VLOOKUP($A12,Res!$M$274:$N$323,2,FALSE))</f>
        <v>100</v>
      </c>
      <c r="N12" s="200">
        <f>IF(ISNA(VLOOKUP($A12,Res!$I$325:$N$374,2,FALSE)),100,VLOOKUP($A12,Res!$I$325:$N$374,2,FALSE))</f>
        <v>100</v>
      </c>
      <c r="O12" s="200">
        <f>IF(ISNA(VLOOKUP($A12,Res!$M$325:$N$374,2,FALSE)),100,VLOOKUP($A12,Res!$M$325:$N$374,2,FALSE))</f>
        <v>100</v>
      </c>
      <c r="P12" s="199">
        <f>IF(ISNA(VLOOKUP($A12,Res!$I$383:$N$432,2,FALSE)),100,VLOOKUP($A12,Res!$I$383:$N$432,2,FALSE))</f>
        <v>100</v>
      </c>
      <c r="Q12" s="199">
        <f>IF(ISNA(VLOOKUP($A12,Res!$M$383:$N$432,2,FALSE)),100,VLOOKUP($A12,Res!$M$383:$N$432,2,FALSE))</f>
        <v>100</v>
      </c>
      <c r="R12" s="199">
        <f>IF(ISNA(VLOOKUP($A12,Res!$I$434:$N$483,2,FALSE)),100,VLOOKUP($A12,Res!$I$434:$N$483,2,FALSE))</f>
        <v>100</v>
      </c>
      <c r="S12" s="199">
        <f>IF(ISNA(VLOOKUP($A12,Res!$M$434:$N$483,2,FALSE)),100,VLOOKUP($A12,Res!$M$434:$N$483,2,FALSE))</f>
        <v>100</v>
      </c>
      <c r="T12" s="198">
        <f t="shared" si="0"/>
        <v>100</v>
      </c>
      <c r="U12" s="198">
        <f t="shared" si="1"/>
        <v>100</v>
      </c>
      <c r="V12" s="198">
        <f t="shared" si="2"/>
        <v>100</v>
      </c>
      <c r="W12" s="198">
        <f t="shared" si="3"/>
        <v>100</v>
      </c>
      <c r="X12" s="198">
        <f t="shared" si="4"/>
        <v>100</v>
      </c>
      <c r="Y12" s="198">
        <f t="shared" si="5"/>
        <v>100</v>
      </c>
      <c r="Z12" s="198">
        <f t="shared" si="6"/>
        <v>100</v>
      </c>
      <c r="AA12" s="198">
        <f t="shared" si="7"/>
        <v>100</v>
      </c>
      <c r="AB12" s="198">
        <f t="shared" si="8"/>
        <v>100</v>
      </c>
      <c r="AC12" s="198">
        <f t="shared" si="9"/>
        <v>100</v>
      </c>
      <c r="AD12" s="201">
        <f>(SMALL((T12,$V12,$X12,$Z12,$AB12),1))</f>
        <v>100</v>
      </c>
      <c r="AE12" s="201">
        <f>(SMALL((T12,$V12,$X12,$Z12,$AB12),2))</f>
        <v>100</v>
      </c>
      <c r="AF12" s="201">
        <f>(SMALL(($T12,$V12,$X12,$Z12,$AB12),3))</f>
        <v>100</v>
      </c>
      <c r="AG12" s="201">
        <f t="shared" si="10"/>
        <v>100</v>
      </c>
      <c r="AH12" s="201">
        <f>(SMALL(($T12,$V12,$X12,$Z12,$AB12),4))</f>
        <v>100</v>
      </c>
      <c r="AI12" s="201">
        <f>(SMALL(($U12,$W12,$Y12,$AA12,$AC12),1))</f>
        <v>100</v>
      </c>
      <c r="AJ12" s="232">
        <f>(SMALL(($AD12,$AE12,$AF12,$AG12),1))</f>
        <v>100</v>
      </c>
      <c r="AK12" s="232">
        <f>(SMALL(($AD12,$AE12,$AF12,$AG12),2))</f>
        <v>100</v>
      </c>
      <c r="AL12" s="232">
        <f>(SMALL(($AD12,$AE12,$AF12,$AG12),3))</f>
        <v>100</v>
      </c>
      <c r="AM12" s="202">
        <f t="shared" si="11"/>
      </c>
      <c r="AN12" s="203">
        <f>IF(AM12&lt;200,8,"")</f>
      </c>
      <c r="AO12" s="257">
        <f t="shared" si="12"/>
        <v>100</v>
      </c>
      <c r="AP12" s="257">
        <f t="shared" si="13"/>
        <v>100</v>
      </c>
      <c r="AQ12" s="257">
        <f t="shared" si="14"/>
        <v>100</v>
      </c>
      <c r="AR12" s="257">
        <f t="shared" si="15"/>
        <v>100</v>
      </c>
      <c r="AS12" s="257">
        <f t="shared" si="16"/>
        <v>100</v>
      </c>
      <c r="AT12" s="257">
        <f t="shared" si="17"/>
        <v>100</v>
      </c>
    </row>
    <row r="13" spans="1:46" ht="19.5" customHeight="1">
      <c r="A13" s="230">
        <f>Engagement!K18</f>
      </c>
      <c r="B13" s="198">
        <f>IF($A13="",100,(IF(ISNA(VLOOKUP($A13,Res!$I$8:$N$47,2,FALSE)),100,VLOOKUP($A13,Res!$I$8:$N$47,2,FALSE))))</f>
        <v>100</v>
      </c>
      <c r="C13" s="198">
        <f>IF(ISNA(VLOOKUP($A13,Res!$M$8:$N$47,2,FALSE)),100,VLOOKUP($A13,Res!$M$8:$N$47,2,FALSE))</f>
        <v>100</v>
      </c>
      <c r="D13" s="213">
        <f>IF(ISNA(VLOOKUP($A13,Res!$I$56:$N$105,2,FALSE)),100,VLOOKUP($A13,Res!$I$56:$N$105,2,FALSE))</f>
        <v>100</v>
      </c>
      <c r="E13" s="213">
        <f>IF(ISNA(VLOOKUP($A13,Res!$M$56:$N$105,2,FALSE)),100,VLOOKUP($A13,Res!$M$56:$N$105,2,FALSE))</f>
        <v>100</v>
      </c>
      <c r="F13" s="213">
        <f>IF(ISNA(VLOOKUP($A13,Res!$I$107:$N$156,2,FALSE)),100,VLOOKUP($A13,Res!$I$107:$N$156,2,FALSE))</f>
        <v>100</v>
      </c>
      <c r="G13" s="213">
        <f>IF(ISNA(VLOOKUP($A13,Res!$M$107:$N$156,2,FALSE)),100,VLOOKUP($A13,Res!$M$107:$N$156,2,FALSE))</f>
        <v>100</v>
      </c>
      <c r="H13" s="199">
        <f>IF(ISNA(VLOOKUP($A13,Res!$I$165:$N$214,2,FALSE)),100,VLOOKUP($A13,Res!$I$165:$N$214,2,FALSE))</f>
        <v>100</v>
      </c>
      <c r="I13" s="199">
        <f>IF(ISNA(VLOOKUP($A13,Res!$M$165:$N$214,2,FALSE)),100,VLOOKUP($A13,Res!$M$165:$N$214,2,FALSE))</f>
        <v>100</v>
      </c>
      <c r="J13" s="199">
        <f>IF(ISNA(VLOOKUP($A13,Res!$I$216:$N$265,2,FALSE)),100,VLOOKUP($A13,Res!$I$216:$N$265,2,FALSE))</f>
        <v>100</v>
      </c>
      <c r="K13" s="199">
        <f>IF(ISNA(VLOOKUP($A13,Res!$M$216:$N$265,2,FALSE)),100,VLOOKUP($A13,Res!$M$216:$N$265,2,FALSE))</f>
        <v>100</v>
      </c>
      <c r="L13" s="200">
        <f>IF(ISNA(VLOOKUP($A13,Res!$I$274:$N$323,2,FALSE)),100,VLOOKUP($A13,Res!$I$274:$N$323,2,FALSE))</f>
        <v>100</v>
      </c>
      <c r="M13" s="200">
        <f>IF(ISNA(VLOOKUP($A13,Res!$M$274:$N$323,2,FALSE)),100,VLOOKUP($A13,Res!$M$274:$N$323,2,FALSE))</f>
        <v>100</v>
      </c>
      <c r="N13" s="200">
        <f>IF(ISNA(VLOOKUP($A13,Res!$I$325:$N$374,2,FALSE)),100,VLOOKUP($A13,Res!$I$325:$N$374,2,FALSE))</f>
        <v>100</v>
      </c>
      <c r="O13" s="200">
        <f>IF(ISNA(VLOOKUP($A13,Res!$M$325:$N$374,2,FALSE)),100,VLOOKUP($A13,Res!$M$325:$N$374,2,FALSE))</f>
        <v>100</v>
      </c>
      <c r="P13" s="199">
        <f>IF(ISNA(VLOOKUP($A13,Res!$I$383:$N$432,2,FALSE)),100,VLOOKUP($A13,Res!$I$383:$N$432,2,FALSE))</f>
        <v>100</v>
      </c>
      <c r="Q13" s="199">
        <f>IF(ISNA(VLOOKUP($A13,Res!$M$383:$N$432,2,FALSE)),100,VLOOKUP($A13,Res!$M$383:$N$432,2,FALSE))</f>
        <v>100</v>
      </c>
      <c r="R13" s="199">
        <f>IF(ISNA(VLOOKUP($A13,Res!$I$434:$N$483,2,FALSE)),100,VLOOKUP($A13,Res!$I$434:$N$483,2,FALSE))</f>
        <v>100</v>
      </c>
      <c r="S13" s="199">
        <f>IF(ISNA(VLOOKUP($A13,Res!$M$434:$N$483,2,FALSE)),100,VLOOKUP($A13,Res!$M$434:$N$483,2,FALSE))</f>
        <v>100</v>
      </c>
      <c r="T13" s="198">
        <f t="shared" si="0"/>
        <v>100</v>
      </c>
      <c r="U13" s="198">
        <f t="shared" si="1"/>
        <v>100</v>
      </c>
      <c r="V13" s="198">
        <f t="shared" si="2"/>
        <v>100</v>
      </c>
      <c r="W13" s="198">
        <f t="shared" si="3"/>
        <v>100</v>
      </c>
      <c r="X13" s="198">
        <f t="shared" si="4"/>
        <v>100</v>
      </c>
      <c r="Y13" s="198">
        <f t="shared" si="5"/>
        <v>100</v>
      </c>
      <c r="Z13" s="198">
        <f t="shared" si="6"/>
        <v>100</v>
      </c>
      <c r="AA13" s="198">
        <f t="shared" si="7"/>
        <v>100</v>
      </c>
      <c r="AB13" s="198">
        <f t="shared" si="8"/>
        <v>100</v>
      </c>
      <c r="AC13" s="198">
        <f t="shared" si="9"/>
        <v>100</v>
      </c>
      <c r="AD13" s="201">
        <f>(SMALL((T13,$V13,$X13,$Z13,$AB13),1))</f>
        <v>100</v>
      </c>
      <c r="AE13" s="201">
        <f>(SMALL((T13,$V13,$X13,$Z13,$AB13),2))</f>
        <v>100</v>
      </c>
      <c r="AF13" s="201">
        <f>(SMALL(($T13,$V13,$X13,$Z13,$AB13),3))</f>
        <v>100</v>
      </c>
      <c r="AG13" s="201">
        <f t="shared" si="10"/>
        <v>100</v>
      </c>
      <c r="AH13" s="201">
        <f>(SMALL(($T13,$V13,$X13,$Z13,$AB13),4))</f>
        <v>100</v>
      </c>
      <c r="AI13" s="201">
        <f>(SMALL(($U13,$W13,$Y13,$AA13,$AC13),1))</f>
        <v>100</v>
      </c>
      <c r="AJ13" s="232">
        <f>(SMALL(($AD13,$AE13,$AF13,$AG13),1))</f>
        <v>100</v>
      </c>
      <c r="AK13" s="232">
        <f>(SMALL(($AD13,$AE13,$AF13,$AG13),2))</f>
        <v>100</v>
      </c>
      <c r="AL13" s="232">
        <f>(SMALL(($AD13,$AE13,$AF13,$AG13),3))</f>
        <v>100</v>
      </c>
      <c r="AM13" s="202">
        <f t="shared" si="11"/>
      </c>
      <c r="AN13" s="203">
        <f>IF(AM13&lt;200,9,"")</f>
      </c>
      <c r="AO13" s="257">
        <f t="shared" si="12"/>
        <v>100</v>
      </c>
      <c r="AP13" s="257">
        <f t="shared" si="13"/>
        <v>100</v>
      </c>
      <c r="AQ13" s="257">
        <f t="shared" si="14"/>
        <v>100</v>
      </c>
      <c r="AR13" s="257">
        <f t="shared" si="15"/>
        <v>100</v>
      </c>
      <c r="AS13" s="257">
        <f t="shared" si="16"/>
        <v>100</v>
      </c>
      <c r="AT13" s="257">
        <f t="shared" si="17"/>
        <v>100</v>
      </c>
    </row>
    <row r="14" spans="1:46" ht="19.5" customHeight="1">
      <c r="A14" s="230">
        <f>Engagement!K19</f>
      </c>
      <c r="B14" s="198">
        <f>IF($A14="",100,(IF(ISNA(VLOOKUP($A14,Res!$I$8:$N$47,2,FALSE)),100,VLOOKUP($A14,Res!$I$8:$N$47,2,FALSE))))</f>
        <v>100</v>
      </c>
      <c r="C14" s="198">
        <f>IF(ISNA(VLOOKUP($A14,Res!$M$8:$N$47,2,FALSE)),100,VLOOKUP($A14,Res!$M$8:$N$47,2,FALSE))</f>
        <v>100</v>
      </c>
      <c r="D14" s="213">
        <f>IF(ISNA(VLOOKUP($A14,Res!$I$56:$N$105,2,FALSE)),100,VLOOKUP($A14,Res!$I$56:$N$105,2,FALSE))</f>
        <v>100</v>
      </c>
      <c r="E14" s="213">
        <f>IF(ISNA(VLOOKUP($A14,Res!$M$56:$N$105,2,FALSE)),100,VLOOKUP($A14,Res!$M$56:$N$105,2,FALSE))</f>
        <v>100</v>
      </c>
      <c r="F14" s="213">
        <f>IF(ISNA(VLOOKUP($A14,Res!$I$107:$N$156,2,FALSE)),100,VLOOKUP($A14,Res!$I$107:$N$156,2,FALSE))</f>
        <v>100</v>
      </c>
      <c r="G14" s="213">
        <f>IF(ISNA(VLOOKUP($A14,Res!$M$107:$N$156,2,FALSE)),100,VLOOKUP($A14,Res!$M$107:$N$156,2,FALSE))</f>
        <v>100</v>
      </c>
      <c r="H14" s="199">
        <f>IF(ISNA(VLOOKUP($A14,Res!$I$165:$N$214,2,FALSE)),100,VLOOKUP($A14,Res!$I$165:$N$214,2,FALSE))</f>
        <v>100</v>
      </c>
      <c r="I14" s="199">
        <f>IF(ISNA(VLOOKUP($A14,Res!$M$165:$N$214,2,FALSE)),100,VLOOKUP($A14,Res!$M$165:$N$214,2,FALSE))</f>
        <v>100</v>
      </c>
      <c r="J14" s="199">
        <f>IF(ISNA(VLOOKUP($A14,Res!$I$216:$N$265,2,FALSE)),100,VLOOKUP($A14,Res!$I$216:$N$265,2,FALSE))</f>
        <v>100</v>
      </c>
      <c r="K14" s="199">
        <f>IF(ISNA(VLOOKUP($A14,Res!$M$216:$N$265,2,FALSE)),100,VLOOKUP($A14,Res!$M$216:$N$265,2,FALSE))</f>
        <v>100</v>
      </c>
      <c r="L14" s="200">
        <f>IF(ISNA(VLOOKUP($A14,Res!$I$274:$N$323,2,FALSE)),100,VLOOKUP($A14,Res!$I$274:$N$323,2,FALSE))</f>
        <v>100</v>
      </c>
      <c r="M14" s="200">
        <f>IF(ISNA(VLOOKUP($A14,Res!$M$274:$N$323,2,FALSE)),100,VLOOKUP($A14,Res!$M$274:$N$323,2,FALSE))</f>
        <v>100</v>
      </c>
      <c r="N14" s="200">
        <f>IF(ISNA(VLOOKUP($A14,Res!$I$325:$N$374,2,FALSE)),100,VLOOKUP($A14,Res!$I$325:$N$374,2,FALSE))</f>
        <v>100</v>
      </c>
      <c r="O14" s="200">
        <f>IF(ISNA(VLOOKUP($A14,Res!$M$325:$N$374,2,FALSE)),100,VLOOKUP($A14,Res!$M$325:$N$374,2,FALSE))</f>
        <v>100</v>
      </c>
      <c r="P14" s="199">
        <f>IF(ISNA(VLOOKUP($A14,Res!$I$383:$N$432,2,FALSE)),100,VLOOKUP($A14,Res!$I$383:$N$432,2,FALSE))</f>
        <v>100</v>
      </c>
      <c r="Q14" s="199">
        <f>IF(ISNA(VLOOKUP($A14,Res!$M$383:$N$432,2,FALSE)),100,VLOOKUP($A14,Res!$M$383:$N$432,2,FALSE))</f>
        <v>100</v>
      </c>
      <c r="R14" s="199">
        <f>IF(ISNA(VLOOKUP($A14,Res!$I$434:$N$483,2,FALSE)),100,VLOOKUP($A14,Res!$I$434:$N$483,2,FALSE))</f>
        <v>100</v>
      </c>
      <c r="S14" s="199">
        <f>IF(ISNA(VLOOKUP($A14,Res!$M$434:$N$483,2,FALSE)),100,VLOOKUP($A14,Res!$M$434:$N$483,2,FALSE))</f>
        <v>100</v>
      </c>
      <c r="T14" s="198">
        <f t="shared" si="0"/>
        <v>100</v>
      </c>
      <c r="U14" s="198">
        <f t="shared" si="1"/>
        <v>100</v>
      </c>
      <c r="V14" s="198">
        <f t="shared" si="2"/>
        <v>100</v>
      </c>
      <c r="W14" s="198">
        <f t="shared" si="3"/>
        <v>100</v>
      </c>
      <c r="X14" s="198">
        <f t="shared" si="4"/>
        <v>100</v>
      </c>
      <c r="Y14" s="198">
        <f t="shared" si="5"/>
        <v>100</v>
      </c>
      <c r="Z14" s="198">
        <f t="shared" si="6"/>
        <v>100</v>
      </c>
      <c r="AA14" s="198">
        <f t="shared" si="7"/>
        <v>100</v>
      </c>
      <c r="AB14" s="198">
        <f t="shared" si="8"/>
        <v>100</v>
      </c>
      <c r="AC14" s="198">
        <f t="shared" si="9"/>
        <v>100</v>
      </c>
      <c r="AD14" s="201">
        <f>(SMALL((T14,$V14,$X14,$Z14,$AB14),1))</f>
        <v>100</v>
      </c>
      <c r="AE14" s="201">
        <f>(SMALL((T14,$V14,$X14,$Z14,$AB14),2))</f>
        <v>100</v>
      </c>
      <c r="AF14" s="201">
        <f>(SMALL(($T14,$V14,$X14,$Z14,$AB14),3))</f>
        <v>100</v>
      </c>
      <c r="AG14" s="201">
        <f t="shared" si="10"/>
        <v>100</v>
      </c>
      <c r="AH14" s="201">
        <f>(SMALL(($T14,$V14,$X14,$Z14,$AB14),4))</f>
        <v>100</v>
      </c>
      <c r="AI14" s="201">
        <f>(SMALL(($U14,$W14,$Y14,$AA14,$AC14),1))</f>
        <v>100</v>
      </c>
      <c r="AJ14" s="232">
        <f>(SMALL(($AD14,$AE14,$AF14,$AG14),1))</f>
        <v>100</v>
      </c>
      <c r="AK14" s="232">
        <f>(SMALL(($AD14,$AE14,$AF14,$AG14),2))</f>
        <v>100</v>
      </c>
      <c r="AL14" s="232">
        <f>(SMALL(($AD14,$AE14,$AF14,$AG14),3))</f>
        <v>100</v>
      </c>
      <c r="AM14" s="202">
        <f t="shared" si="11"/>
      </c>
      <c r="AN14" s="203">
        <f>IF(AM14&lt;200,10,"")</f>
      </c>
      <c r="AO14" s="257">
        <f t="shared" si="12"/>
        <v>100</v>
      </c>
      <c r="AP14" s="257">
        <f t="shared" si="13"/>
        <v>100</v>
      </c>
      <c r="AQ14" s="257">
        <f t="shared" si="14"/>
        <v>100</v>
      </c>
      <c r="AR14" s="257">
        <f t="shared" si="15"/>
        <v>100</v>
      </c>
      <c r="AS14" s="257">
        <f t="shared" si="16"/>
        <v>100</v>
      </c>
      <c r="AT14" s="257">
        <f t="shared" si="17"/>
        <v>100</v>
      </c>
    </row>
    <row r="15" spans="1:46" ht="19.5" customHeight="1">
      <c r="A15" s="230">
        <f>Engagement!K20</f>
      </c>
      <c r="B15" s="198">
        <f>IF($A15="",100,(IF(ISNA(VLOOKUP($A15,Res!$I$8:$N$47,2,FALSE)),100,VLOOKUP($A15,Res!$I$8:$N$47,2,FALSE))))</f>
        <v>100</v>
      </c>
      <c r="C15" s="198">
        <f>IF(ISNA(VLOOKUP($A15,Res!$M$8:$N$47,2,FALSE)),100,VLOOKUP($A15,Res!$M$8:$N$47,2,FALSE))</f>
        <v>100</v>
      </c>
      <c r="D15" s="213">
        <f>IF(ISNA(VLOOKUP($A15,Res!$I$56:$N$105,2,FALSE)),100,VLOOKUP($A15,Res!$I$56:$N$105,2,FALSE))</f>
        <v>100</v>
      </c>
      <c r="E15" s="213">
        <f>IF(ISNA(VLOOKUP($A15,Res!$M$56:$N$105,2,FALSE)),100,VLOOKUP($A15,Res!$M$56:$N$105,2,FALSE))</f>
        <v>100</v>
      </c>
      <c r="F15" s="213">
        <f>IF(ISNA(VLOOKUP($A15,Res!$I$107:$N$156,2,FALSE)),100,VLOOKUP($A15,Res!$I$107:$N$156,2,FALSE))</f>
        <v>100</v>
      </c>
      <c r="G15" s="213">
        <f>IF(ISNA(VLOOKUP($A15,Res!$M$107:$N$156,2,FALSE)),100,VLOOKUP($A15,Res!$M$107:$N$156,2,FALSE))</f>
        <v>100</v>
      </c>
      <c r="H15" s="199">
        <f>IF(ISNA(VLOOKUP($A15,Res!$I$165:$N$214,2,FALSE)),100,VLOOKUP($A15,Res!$I$165:$N$214,2,FALSE))</f>
        <v>100</v>
      </c>
      <c r="I15" s="199">
        <f>IF(ISNA(VLOOKUP($A15,Res!$M$165:$N$214,2,FALSE)),100,VLOOKUP($A15,Res!$M$165:$N$214,2,FALSE))</f>
        <v>100</v>
      </c>
      <c r="J15" s="199">
        <f>IF(ISNA(VLOOKUP($A15,Res!$I$216:$N$265,2,FALSE)),100,VLOOKUP($A15,Res!$I$216:$N$265,2,FALSE))</f>
        <v>100</v>
      </c>
      <c r="K15" s="199">
        <f>IF(ISNA(VLOOKUP($A15,Res!$M$216:$N$265,2,FALSE)),100,VLOOKUP($A15,Res!$M$216:$N$265,2,FALSE))</f>
        <v>100</v>
      </c>
      <c r="L15" s="200">
        <f>IF(ISNA(VLOOKUP($A15,Res!$I$274:$N$323,2,FALSE)),100,VLOOKUP($A15,Res!$I$274:$N$323,2,FALSE))</f>
        <v>100</v>
      </c>
      <c r="M15" s="200">
        <f>IF(ISNA(VLOOKUP($A15,Res!$M$274:$N$323,2,FALSE)),100,VLOOKUP($A15,Res!$M$274:$N$323,2,FALSE))</f>
        <v>100</v>
      </c>
      <c r="N15" s="200">
        <f>IF(ISNA(VLOOKUP($A15,Res!$I$325:$N$374,2,FALSE)),100,VLOOKUP($A15,Res!$I$325:$N$374,2,FALSE))</f>
        <v>100</v>
      </c>
      <c r="O15" s="200">
        <f>IF(ISNA(VLOOKUP($A15,Res!$M$325:$N$374,2,FALSE)),100,VLOOKUP($A15,Res!$M$325:$N$374,2,FALSE))</f>
        <v>100</v>
      </c>
      <c r="P15" s="199">
        <f>IF(ISNA(VLOOKUP($A15,Res!$I$383:$N$432,2,FALSE)),100,VLOOKUP($A15,Res!$I$383:$N$432,2,FALSE))</f>
        <v>100</v>
      </c>
      <c r="Q15" s="199">
        <f>IF(ISNA(VLOOKUP($A15,Res!$M$383:$N$432,2,FALSE)),100,VLOOKUP($A15,Res!$M$383:$N$432,2,FALSE))</f>
        <v>100</v>
      </c>
      <c r="R15" s="199">
        <f>IF(ISNA(VLOOKUP($A15,Res!$I$434:$N$483,2,FALSE)),100,VLOOKUP($A15,Res!$I$434:$N$483,2,FALSE))</f>
        <v>100</v>
      </c>
      <c r="S15" s="199">
        <f>IF(ISNA(VLOOKUP($A15,Res!$M$434:$N$483,2,FALSE)),100,VLOOKUP($A15,Res!$M$434:$N$483,2,FALSE))</f>
        <v>100</v>
      </c>
      <c r="T15" s="198">
        <f t="shared" si="0"/>
        <v>100</v>
      </c>
      <c r="U15" s="198">
        <f t="shared" si="1"/>
        <v>100</v>
      </c>
      <c r="V15" s="198">
        <f t="shared" si="2"/>
        <v>100</v>
      </c>
      <c r="W15" s="198">
        <f t="shared" si="3"/>
        <v>100</v>
      </c>
      <c r="X15" s="198">
        <f t="shared" si="4"/>
        <v>100</v>
      </c>
      <c r="Y15" s="198">
        <f t="shared" si="5"/>
        <v>100</v>
      </c>
      <c r="Z15" s="198">
        <f t="shared" si="6"/>
        <v>100</v>
      </c>
      <c r="AA15" s="198">
        <f t="shared" si="7"/>
        <v>100</v>
      </c>
      <c r="AB15" s="198">
        <f t="shared" si="8"/>
        <v>100</v>
      </c>
      <c r="AC15" s="198">
        <f t="shared" si="9"/>
        <v>100</v>
      </c>
      <c r="AD15" s="201">
        <f>(SMALL((T15,$V15,$X15,$Z15,$AB15),1))</f>
        <v>100</v>
      </c>
      <c r="AE15" s="201">
        <f>(SMALL((T15,$V15,$X15,$Z15,$AB15),2))</f>
        <v>100</v>
      </c>
      <c r="AF15" s="201">
        <f>(SMALL(($T15,$V15,$X15,$Z15,$AB15),3))</f>
        <v>100</v>
      </c>
      <c r="AG15" s="201">
        <f t="shared" si="10"/>
        <v>100</v>
      </c>
      <c r="AH15" s="201">
        <f>(SMALL(($T15,$V15,$X15,$Z15,$AB15),4))</f>
        <v>100</v>
      </c>
      <c r="AI15" s="201">
        <f>(SMALL(($U15,$W15,$Y15,$AA15,$AC15),1))</f>
        <v>100</v>
      </c>
      <c r="AJ15" s="232">
        <f>(SMALL(($AD15,$AE15,$AF15,$AG15),1))</f>
        <v>100</v>
      </c>
      <c r="AK15" s="232">
        <f>(SMALL(($AD15,$AE15,$AF15,$AG15),2))</f>
        <v>100</v>
      </c>
      <c r="AL15" s="232">
        <f>(SMALL(($AD15,$AE15,$AF15,$AG15),3))</f>
        <v>100</v>
      </c>
      <c r="AM15" s="202">
        <f t="shared" si="11"/>
      </c>
      <c r="AN15" s="203">
        <f>IF(AM15&lt;200,11,"")</f>
      </c>
      <c r="AO15" s="257">
        <f t="shared" si="12"/>
        <v>100</v>
      </c>
      <c r="AP15" s="257">
        <f t="shared" si="13"/>
        <v>100</v>
      </c>
      <c r="AQ15" s="257">
        <f t="shared" si="14"/>
        <v>100</v>
      </c>
      <c r="AR15" s="257">
        <f t="shared" si="15"/>
        <v>100</v>
      </c>
      <c r="AS15" s="257">
        <f t="shared" si="16"/>
        <v>100</v>
      </c>
      <c r="AT15" s="257">
        <f t="shared" si="17"/>
        <v>100</v>
      </c>
    </row>
    <row r="16" spans="1:46" ht="19.5" customHeight="1">
      <c r="A16" s="230">
        <f>Engagement!K21</f>
      </c>
      <c r="B16" s="198">
        <f>IF($A16="",100,(IF(ISNA(VLOOKUP($A16,Res!$I$8:$N$47,2,FALSE)),100,VLOOKUP($A16,Res!$I$8:$N$47,2,FALSE))))</f>
        <v>100</v>
      </c>
      <c r="C16" s="198">
        <f>IF(ISNA(VLOOKUP($A16,Res!$M$8:$N$47,2,FALSE)),100,VLOOKUP($A16,Res!$M$8:$N$47,2,FALSE))</f>
        <v>100</v>
      </c>
      <c r="D16" s="213">
        <f>IF(ISNA(VLOOKUP($A16,Res!$I$56:$N$105,2,FALSE)),100,VLOOKUP($A16,Res!$I$56:$N$105,2,FALSE))</f>
        <v>100</v>
      </c>
      <c r="E16" s="213">
        <f>IF(ISNA(VLOOKUP($A16,Res!$M$56:$N$105,2,FALSE)),100,VLOOKUP($A16,Res!$M$56:$N$105,2,FALSE))</f>
        <v>100</v>
      </c>
      <c r="F16" s="213">
        <f>IF(ISNA(VLOOKUP($A16,Res!$I$107:$N$156,2,FALSE)),100,VLOOKUP($A16,Res!$I$107:$N$156,2,FALSE))</f>
        <v>100</v>
      </c>
      <c r="G16" s="213">
        <f>IF(ISNA(VLOOKUP($A16,Res!$M$107:$N$156,2,FALSE)),100,VLOOKUP($A16,Res!$M$107:$N$156,2,FALSE))</f>
        <v>100</v>
      </c>
      <c r="H16" s="199">
        <f>IF(ISNA(VLOOKUP($A16,Res!$I$165:$N$214,2,FALSE)),100,VLOOKUP($A16,Res!$I$165:$N$214,2,FALSE))</f>
        <v>100</v>
      </c>
      <c r="I16" s="199">
        <f>IF(ISNA(VLOOKUP($A16,Res!$M$165:$N$214,2,FALSE)),100,VLOOKUP($A16,Res!$M$165:$N$214,2,FALSE))</f>
        <v>100</v>
      </c>
      <c r="J16" s="199">
        <f>IF(ISNA(VLOOKUP($A16,Res!$I$216:$N$265,2,FALSE)),100,VLOOKUP($A16,Res!$I$216:$N$265,2,FALSE))</f>
        <v>100</v>
      </c>
      <c r="K16" s="199">
        <f>IF(ISNA(VLOOKUP($A16,Res!$M$216:$N$265,2,FALSE)),100,VLOOKUP($A16,Res!$M$216:$N$265,2,FALSE))</f>
        <v>100</v>
      </c>
      <c r="L16" s="200">
        <f>IF(ISNA(VLOOKUP($A16,Res!$I$274:$N$323,2,FALSE)),100,VLOOKUP($A16,Res!$I$274:$N$323,2,FALSE))</f>
        <v>100</v>
      </c>
      <c r="M16" s="200">
        <f>IF(ISNA(VLOOKUP($A16,Res!$M$274:$N$323,2,FALSE)),100,VLOOKUP($A16,Res!$M$274:$N$323,2,FALSE))</f>
        <v>100</v>
      </c>
      <c r="N16" s="200">
        <f>IF(ISNA(VLOOKUP($A16,Res!$I$325:$N$374,2,FALSE)),100,VLOOKUP($A16,Res!$I$325:$N$374,2,FALSE))</f>
        <v>100</v>
      </c>
      <c r="O16" s="200">
        <f>IF(ISNA(VLOOKUP($A16,Res!$M$325:$N$374,2,FALSE)),100,VLOOKUP($A16,Res!$M$325:$N$374,2,FALSE))</f>
        <v>100</v>
      </c>
      <c r="P16" s="199">
        <f>IF(ISNA(VLOOKUP($A16,Res!$I$383:$N$432,2,FALSE)),100,VLOOKUP($A16,Res!$I$383:$N$432,2,FALSE))</f>
        <v>100</v>
      </c>
      <c r="Q16" s="199">
        <f>IF(ISNA(VLOOKUP($A16,Res!$M$383:$N$432,2,FALSE)),100,VLOOKUP($A16,Res!$M$383:$N$432,2,FALSE))</f>
        <v>100</v>
      </c>
      <c r="R16" s="199">
        <f>IF(ISNA(VLOOKUP($A16,Res!$I$434:$N$483,2,FALSE)),100,VLOOKUP($A16,Res!$I$434:$N$483,2,FALSE))</f>
        <v>100</v>
      </c>
      <c r="S16" s="199">
        <f>IF(ISNA(VLOOKUP($A16,Res!$M$434:$N$483,2,FALSE)),100,VLOOKUP($A16,Res!$M$434:$N$483,2,FALSE))</f>
        <v>100</v>
      </c>
      <c r="T16" s="198">
        <f t="shared" si="0"/>
        <v>100</v>
      </c>
      <c r="U16" s="198">
        <f t="shared" si="1"/>
        <v>100</v>
      </c>
      <c r="V16" s="198">
        <f t="shared" si="2"/>
        <v>100</v>
      </c>
      <c r="W16" s="198">
        <f t="shared" si="3"/>
        <v>100</v>
      </c>
      <c r="X16" s="198">
        <f t="shared" si="4"/>
        <v>100</v>
      </c>
      <c r="Y16" s="198">
        <f t="shared" si="5"/>
        <v>100</v>
      </c>
      <c r="Z16" s="198">
        <f t="shared" si="6"/>
        <v>100</v>
      </c>
      <c r="AA16" s="198">
        <f t="shared" si="7"/>
        <v>100</v>
      </c>
      <c r="AB16" s="198">
        <f t="shared" si="8"/>
        <v>100</v>
      </c>
      <c r="AC16" s="198">
        <f t="shared" si="9"/>
        <v>100</v>
      </c>
      <c r="AD16" s="201">
        <f>(SMALL((T16,$V16,$X16,$Z16,$AB16),1))</f>
        <v>100</v>
      </c>
      <c r="AE16" s="201">
        <f>(SMALL((T16,$V16,$X16,$Z16,$AB16),2))</f>
        <v>100</v>
      </c>
      <c r="AF16" s="201">
        <f>(SMALL(($T16,$V16,$X16,$Z16,$AB16),3))</f>
        <v>100</v>
      </c>
      <c r="AG16" s="201">
        <f t="shared" si="10"/>
        <v>100</v>
      </c>
      <c r="AH16" s="201">
        <f>(SMALL(($T16,$V16,$X16,$Z16,$AB16),4))</f>
        <v>100</v>
      </c>
      <c r="AI16" s="201">
        <f>(SMALL(($U16,$W16,$Y16,$AA16,$AC16),1))</f>
        <v>100</v>
      </c>
      <c r="AJ16" s="232">
        <f>(SMALL(($AD16,$AE16,$AF16,$AG16),1))</f>
        <v>100</v>
      </c>
      <c r="AK16" s="232">
        <f>(SMALL(($AD16,$AE16,$AF16,$AG16),2))</f>
        <v>100</v>
      </c>
      <c r="AL16" s="232">
        <f>(SMALL(($AD16,$AE16,$AF16,$AG16),3))</f>
        <v>100</v>
      </c>
      <c r="AM16" s="202">
        <f t="shared" si="11"/>
      </c>
      <c r="AN16" s="203">
        <f>IF(AM16&lt;200,12,"")</f>
      </c>
      <c r="AO16" s="257">
        <f t="shared" si="12"/>
        <v>100</v>
      </c>
      <c r="AP16" s="257">
        <f t="shared" si="13"/>
        <v>100</v>
      </c>
      <c r="AQ16" s="257">
        <f t="shared" si="14"/>
        <v>100</v>
      </c>
      <c r="AR16" s="257">
        <f t="shared" si="15"/>
        <v>100</v>
      </c>
      <c r="AS16" s="257">
        <f t="shared" si="16"/>
        <v>100</v>
      </c>
      <c r="AT16" s="257">
        <f t="shared" si="17"/>
        <v>100</v>
      </c>
    </row>
    <row r="17" spans="1:46" ht="19.5" customHeight="1">
      <c r="A17" s="230">
        <f>Engagement!K22</f>
      </c>
      <c r="B17" s="198">
        <f>IF($A17="",100,(IF(ISNA(VLOOKUP($A17,Res!$I$8:$N$47,2,FALSE)),100,VLOOKUP($A17,Res!$I$8:$N$47,2,FALSE))))</f>
        <v>100</v>
      </c>
      <c r="C17" s="198">
        <f>IF(ISNA(VLOOKUP($A17,Res!$M$8:$N$47,2,FALSE)),100,VLOOKUP($A17,Res!$M$8:$N$47,2,FALSE))</f>
        <v>100</v>
      </c>
      <c r="D17" s="213">
        <f>IF(ISNA(VLOOKUP($A17,Res!$I$56:$N$105,2,FALSE)),100,VLOOKUP($A17,Res!$I$56:$N$105,2,FALSE))</f>
        <v>100</v>
      </c>
      <c r="E17" s="213">
        <f>IF(ISNA(VLOOKUP($A17,Res!$M$56:$N$105,2,FALSE)),100,VLOOKUP($A17,Res!$M$56:$N$105,2,FALSE))</f>
        <v>100</v>
      </c>
      <c r="F17" s="213">
        <f>IF(ISNA(VLOOKUP($A17,Res!$I$107:$N$156,2,FALSE)),100,VLOOKUP($A17,Res!$I$107:$N$156,2,FALSE))</f>
        <v>100</v>
      </c>
      <c r="G17" s="213">
        <f>IF(ISNA(VLOOKUP($A17,Res!$M$107:$N$156,2,FALSE)),100,VLOOKUP($A17,Res!$M$107:$N$156,2,FALSE))</f>
        <v>100</v>
      </c>
      <c r="H17" s="199">
        <f>IF(ISNA(VLOOKUP($A17,Res!$I$165:$N$214,2,FALSE)),100,VLOOKUP($A17,Res!$I$165:$N$214,2,FALSE))</f>
        <v>100</v>
      </c>
      <c r="I17" s="199">
        <f>IF(ISNA(VLOOKUP($A17,Res!$M$165:$N$214,2,FALSE)),100,VLOOKUP($A17,Res!$M$165:$N$214,2,FALSE))</f>
        <v>100</v>
      </c>
      <c r="J17" s="199">
        <f>IF(ISNA(VLOOKUP($A17,Res!$I$216:$N$265,2,FALSE)),100,VLOOKUP($A17,Res!$I$216:$N$265,2,FALSE))</f>
        <v>100</v>
      </c>
      <c r="K17" s="199">
        <f>IF(ISNA(VLOOKUP($A17,Res!$M$216:$N$265,2,FALSE)),100,VLOOKUP($A17,Res!$M$216:$N$265,2,FALSE))</f>
        <v>100</v>
      </c>
      <c r="L17" s="200">
        <f>IF(ISNA(VLOOKUP($A17,Res!$I$274:$N$323,2,FALSE)),100,VLOOKUP($A17,Res!$I$274:$N$323,2,FALSE))</f>
        <v>100</v>
      </c>
      <c r="M17" s="200">
        <f>IF(ISNA(VLOOKUP($A17,Res!$M$274:$N$323,2,FALSE)),100,VLOOKUP($A17,Res!$M$274:$N$323,2,FALSE))</f>
        <v>100</v>
      </c>
      <c r="N17" s="200">
        <f>IF(ISNA(VLOOKUP($A17,Res!$I$325:$N$374,2,FALSE)),100,VLOOKUP($A17,Res!$I$325:$N$374,2,FALSE))</f>
        <v>100</v>
      </c>
      <c r="O17" s="200">
        <f>IF(ISNA(VLOOKUP($A17,Res!$M$325:$N$374,2,FALSE)),100,VLOOKUP($A17,Res!$M$325:$N$374,2,FALSE))</f>
        <v>100</v>
      </c>
      <c r="P17" s="199">
        <f>IF(ISNA(VLOOKUP($A17,Res!$I$383:$N$432,2,FALSE)),100,VLOOKUP($A17,Res!$I$383:$N$432,2,FALSE))</f>
        <v>100</v>
      </c>
      <c r="Q17" s="199">
        <f>IF(ISNA(VLOOKUP($A17,Res!$M$383:$N$432,2,FALSE)),100,VLOOKUP($A17,Res!$M$383:$N$432,2,FALSE))</f>
        <v>100</v>
      </c>
      <c r="R17" s="199">
        <f>IF(ISNA(VLOOKUP($A17,Res!$I$434:$N$483,2,FALSE)),100,VLOOKUP($A17,Res!$I$434:$N$483,2,FALSE))</f>
        <v>100</v>
      </c>
      <c r="S17" s="199">
        <f>IF(ISNA(VLOOKUP($A17,Res!$M$434:$N$483,2,FALSE)),100,VLOOKUP($A17,Res!$M$434:$N$483,2,FALSE))</f>
        <v>100</v>
      </c>
      <c r="T17" s="198">
        <f t="shared" si="0"/>
        <v>100</v>
      </c>
      <c r="U17" s="198">
        <f t="shared" si="1"/>
        <v>100</v>
      </c>
      <c r="V17" s="198">
        <f t="shared" si="2"/>
        <v>100</v>
      </c>
      <c r="W17" s="198">
        <f t="shared" si="3"/>
        <v>100</v>
      </c>
      <c r="X17" s="198">
        <f t="shared" si="4"/>
        <v>100</v>
      </c>
      <c r="Y17" s="198">
        <f t="shared" si="5"/>
        <v>100</v>
      </c>
      <c r="Z17" s="198">
        <f t="shared" si="6"/>
        <v>100</v>
      </c>
      <c r="AA17" s="198">
        <f t="shared" si="7"/>
        <v>100</v>
      </c>
      <c r="AB17" s="198">
        <f t="shared" si="8"/>
        <v>100</v>
      </c>
      <c r="AC17" s="198">
        <f t="shared" si="9"/>
        <v>100</v>
      </c>
      <c r="AD17" s="201">
        <f>(SMALL((T17,$V17,$X17,$Z17,$AB17),1))</f>
        <v>100</v>
      </c>
      <c r="AE17" s="201">
        <f>(SMALL((T17,$V17,$X17,$Z17,$AB17),2))</f>
        <v>100</v>
      </c>
      <c r="AF17" s="201">
        <f>(SMALL(($T17,$V17,$X17,$Z17,$AB17),3))</f>
        <v>100</v>
      </c>
      <c r="AG17" s="201">
        <f t="shared" si="10"/>
        <v>100</v>
      </c>
      <c r="AH17" s="201">
        <f>(SMALL(($T17,$V17,$X17,$Z17,$AB17),4))</f>
        <v>100</v>
      </c>
      <c r="AI17" s="201">
        <f>(SMALL(($U17,$W17,$Y17,$AA17,$AC17),1))</f>
        <v>100</v>
      </c>
      <c r="AJ17" s="232">
        <f>(SMALL(($AD17,$AE17,$AF17,$AG17),1))</f>
        <v>100</v>
      </c>
      <c r="AK17" s="232">
        <f>(SMALL(($AD17,$AE17,$AF17,$AG17),2))</f>
        <v>100</v>
      </c>
      <c r="AL17" s="232">
        <f>(SMALL(($AD17,$AE17,$AF17,$AG17),3))</f>
        <v>100</v>
      </c>
      <c r="AM17" s="202">
        <f t="shared" si="11"/>
      </c>
      <c r="AN17" s="203">
        <f>IF(AM17&lt;200,13,"")</f>
      </c>
      <c r="AO17" s="257">
        <f t="shared" si="12"/>
        <v>100</v>
      </c>
      <c r="AP17" s="257">
        <f t="shared" si="13"/>
        <v>100</v>
      </c>
      <c r="AQ17" s="257">
        <f t="shared" si="14"/>
        <v>100</v>
      </c>
      <c r="AR17" s="257">
        <f t="shared" si="15"/>
        <v>100</v>
      </c>
      <c r="AS17" s="257">
        <f t="shared" si="16"/>
        <v>100</v>
      </c>
      <c r="AT17" s="257">
        <f t="shared" si="17"/>
        <v>100</v>
      </c>
    </row>
    <row r="18" spans="1:46" ht="19.5" customHeight="1">
      <c r="A18" s="230">
        <f>Engagement!K23</f>
      </c>
      <c r="B18" s="198">
        <f>IF($A18="",100,(IF(ISNA(VLOOKUP($A18,Res!$I$8:$N$47,2,FALSE)),100,VLOOKUP($A18,Res!$I$8:$N$47,2,FALSE))))</f>
        <v>100</v>
      </c>
      <c r="C18" s="198">
        <f>IF(ISNA(VLOOKUP($A18,Res!$M$8:$N$47,2,FALSE)),100,VLOOKUP($A18,Res!$M$8:$N$47,2,FALSE))</f>
        <v>100</v>
      </c>
      <c r="D18" s="213">
        <f>IF(ISNA(VLOOKUP($A18,Res!$I$56:$N$105,2,FALSE)),100,VLOOKUP($A18,Res!$I$56:$N$105,2,FALSE))</f>
        <v>100</v>
      </c>
      <c r="E18" s="213">
        <f>IF(ISNA(VLOOKUP($A18,Res!$M$56:$N$105,2,FALSE)),100,VLOOKUP($A18,Res!$M$56:$N$105,2,FALSE))</f>
        <v>100</v>
      </c>
      <c r="F18" s="213">
        <f>IF(ISNA(VLOOKUP($A18,Res!$I$107:$N$156,2,FALSE)),100,VLOOKUP($A18,Res!$I$107:$N$156,2,FALSE))</f>
        <v>100</v>
      </c>
      <c r="G18" s="213">
        <f>IF(ISNA(VLOOKUP($A18,Res!$M$107:$N$156,2,FALSE)),100,VLOOKUP($A18,Res!$M$107:$N$156,2,FALSE))</f>
        <v>100</v>
      </c>
      <c r="H18" s="199">
        <f>IF(ISNA(VLOOKUP($A18,Res!$I$165:$N$214,2,FALSE)),100,VLOOKUP($A18,Res!$I$165:$N$214,2,FALSE))</f>
        <v>100</v>
      </c>
      <c r="I18" s="199">
        <f>IF(ISNA(VLOOKUP($A18,Res!$M$165:$N$214,2,FALSE)),100,VLOOKUP($A18,Res!$M$165:$N$214,2,FALSE))</f>
        <v>100</v>
      </c>
      <c r="J18" s="199">
        <f>IF(ISNA(VLOOKUP($A18,Res!$I$216:$N$265,2,FALSE)),100,VLOOKUP($A18,Res!$I$216:$N$265,2,FALSE))</f>
        <v>100</v>
      </c>
      <c r="K18" s="199">
        <f>IF(ISNA(VLOOKUP($A18,Res!$M$216:$N$265,2,FALSE)),100,VLOOKUP($A18,Res!$M$216:$N$265,2,FALSE))</f>
        <v>100</v>
      </c>
      <c r="L18" s="200">
        <f>IF(ISNA(VLOOKUP($A18,Res!$I$274:$N$323,2,FALSE)),100,VLOOKUP($A18,Res!$I$274:$N$323,2,FALSE))</f>
        <v>100</v>
      </c>
      <c r="M18" s="200">
        <f>IF(ISNA(VLOOKUP($A18,Res!$M$274:$N$323,2,FALSE)),100,VLOOKUP($A18,Res!$M$274:$N$323,2,FALSE))</f>
        <v>100</v>
      </c>
      <c r="N18" s="200">
        <f>IF(ISNA(VLOOKUP($A18,Res!$I$325:$N$374,2,FALSE)),100,VLOOKUP($A18,Res!$I$325:$N$374,2,FALSE))</f>
        <v>100</v>
      </c>
      <c r="O18" s="200">
        <f>IF(ISNA(VLOOKUP($A18,Res!$M$325:$N$374,2,FALSE)),100,VLOOKUP($A18,Res!$M$325:$N$374,2,FALSE))</f>
        <v>100</v>
      </c>
      <c r="P18" s="199">
        <f>IF(ISNA(VLOOKUP($A18,Res!$I$383:$N$432,2,FALSE)),100,VLOOKUP($A18,Res!$I$383:$N$432,2,FALSE))</f>
        <v>100</v>
      </c>
      <c r="Q18" s="199">
        <f>IF(ISNA(VLOOKUP($A18,Res!$M$383:$N$432,2,FALSE)),100,VLOOKUP($A18,Res!$M$383:$N$432,2,FALSE))</f>
        <v>100</v>
      </c>
      <c r="R18" s="199">
        <f>IF(ISNA(VLOOKUP($A18,Res!$I$434:$N$483,2,FALSE)),100,VLOOKUP($A18,Res!$I$434:$N$483,2,FALSE))</f>
        <v>100</v>
      </c>
      <c r="S18" s="199">
        <f>IF(ISNA(VLOOKUP($A18,Res!$M$434:$N$483,2,FALSE)),100,VLOOKUP($A18,Res!$M$434:$N$483,2,FALSE))</f>
        <v>100</v>
      </c>
      <c r="T18" s="198">
        <f t="shared" si="0"/>
        <v>100</v>
      </c>
      <c r="U18" s="198">
        <f t="shared" si="1"/>
        <v>100</v>
      </c>
      <c r="V18" s="198">
        <f t="shared" si="2"/>
        <v>100</v>
      </c>
      <c r="W18" s="198">
        <f t="shared" si="3"/>
        <v>100</v>
      </c>
      <c r="X18" s="198">
        <f t="shared" si="4"/>
        <v>100</v>
      </c>
      <c r="Y18" s="198">
        <f t="shared" si="5"/>
        <v>100</v>
      </c>
      <c r="Z18" s="198">
        <f t="shared" si="6"/>
        <v>100</v>
      </c>
      <c r="AA18" s="198">
        <f t="shared" si="7"/>
        <v>100</v>
      </c>
      <c r="AB18" s="198">
        <f t="shared" si="8"/>
        <v>100</v>
      </c>
      <c r="AC18" s="198">
        <f t="shared" si="9"/>
        <v>100</v>
      </c>
      <c r="AD18" s="201">
        <f>(SMALL((T18,$V18,$X18,$Z18,$AB18),1))</f>
        <v>100</v>
      </c>
      <c r="AE18" s="201">
        <f>(SMALL((T18,$V18,$X18,$Z18,$AB18),2))</f>
        <v>100</v>
      </c>
      <c r="AF18" s="201">
        <f>(SMALL(($T18,$V18,$X18,$Z18,$AB18),3))</f>
        <v>100</v>
      </c>
      <c r="AG18" s="201">
        <f t="shared" si="10"/>
        <v>100</v>
      </c>
      <c r="AH18" s="201">
        <f>(SMALL(($T18,$V18,$X18,$Z18,$AB18),4))</f>
        <v>100</v>
      </c>
      <c r="AI18" s="201">
        <f>(SMALL(($U18,$W18,$Y18,$AA18,$AC18),1))</f>
        <v>100</v>
      </c>
      <c r="AJ18" s="232">
        <f>(SMALL(($AD18,$AE18,$AF18,$AG18),1))</f>
        <v>100</v>
      </c>
      <c r="AK18" s="232">
        <f>(SMALL(($AD18,$AE18,$AF18,$AG18),2))</f>
        <v>100</v>
      </c>
      <c r="AL18" s="232">
        <f>(SMALL(($AD18,$AE18,$AF18,$AG18),3))</f>
        <v>100</v>
      </c>
      <c r="AM18" s="202">
        <f t="shared" si="11"/>
      </c>
      <c r="AN18" s="203">
        <f>IF(AM18&lt;200,14,"")</f>
      </c>
      <c r="AO18" s="257">
        <f t="shared" si="12"/>
        <v>100</v>
      </c>
      <c r="AP18" s="257">
        <f t="shared" si="13"/>
        <v>100</v>
      </c>
      <c r="AQ18" s="257">
        <f t="shared" si="14"/>
        <v>100</v>
      </c>
      <c r="AR18" s="257">
        <f t="shared" si="15"/>
        <v>100</v>
      </c>
      <c r="AS18" s="257">
        <f t="shared" si="16"/>
        <v>100</v>
      </c>
      <c r="AT18" s="257">
        <f t="shared" si="17"/>
        <v>100</v>
      </c>
    </row>
    <row r="19" spans="1:46" ht="19.5" customHeight="1">
      <c r="A19" s="230">
        <f>Engagement!K24</f>
      </c>
      <c r="B19" s="198">
        <f>IF($A19="",100,(IF(ISNA(VLOOKUP($A19,Res!$I$8:$N$47,2,FALSE)),100,VLOOKUP($A19,Res!$I$8:$N$47,2,FALSE))))</f>
        <v>100</v>
      </c>
      <c r="C19" s="198">
        <f>IF(ISNA(VLOOKUP($A19,Res!$M$8:$N$47,2,FALSE)),100,VLOOKUP($A19,Res!$M$8:$N$47,2,FALSE))</f>
        <v>100</v>
      </c>
      <c r="D19" s="213">
        <f>IF(ISNA(VLOOKUP($A19,Res!$I$56:$N$105,2,FALSE)),100,VLOOKUP($A19,Res!$I$56:$N$105,2,FALSE))</f>
        <v>100</v>
      </c>
      <c r="E19" s="213">
        <f>IF(ISNA(VLOOKUP($A19,Res!$M$56:$N$105,2,FALSE)),100,VLOOKUP($A19,Res!$M$56:$N$105,2,FALSE))</f>
        <v>100</v>
      </c>
      <c r="F19" s="213">
        <f>IF(ISNA(VLOOKUP($A19,Res!$I$107:$N$156,2,FALSE)),100,VLOOKUP($A19,Res!$I$107:$N$156,2,FALSE))</f>
        <v>100</v>
      </c>
      <c r="G19" s="213">
        <f>IF(ISNA(VLOOKUP($A19,Res!$M$107:$N$156,2,FALSE)),100,VLOOKUP($A19,Res!$M$107:$N$156,2,FALSE))</f>
        <v>100</v>
      </c>
      <c r="H19" s="199">
        <f>IF(ISNA(VLOOKUP($A19,Res!$I$165:$N$214,2,FALSE)),100,VLOOKUP($A19,Res!$I$165:$N$214,2,FALSE))</f>
        <v>100</v>
      </c>
      <c r="I19" s="199">
        <f>IF(ISNA(VLOOKUP($A19,Res!$M$165:$N$214,2,FALSE)),100,VLOOKUP($A19,Res!$M$165:$N$214,2,FALSE))</f>
        <v>100</v>
      </c>
      <c r="J19" s="199">
        <f>IF(ISNA(VLOOKUP($A19,Res!$I$216:$N$265,2,FALSE)),100,VLOOKUP($A19,Res!$I$216:$N$265,2,FALSE))</f>
        <v>100</v>
      </c>
      <c r="K19" s="199">
        <f>IF(ISNA(VLOOKUP($A19,Res!$M$216:$N$265,2,FALSE)),100,VLOOKUP($A19,Res!$M$216:$N$265,2,FALSE))</f>
        <v>100</v>
      </c>
      <c r="L19" s="200">
        <f>IF(ISNA(VLOOKUP($A19,Res!$I$274:$N$323,2,FALSE)),100,VLOOKUP($A19,Res!$I$274:$N$323,2,FALSE))</f>
        <v>100</v>
      </c>
      <c r="M19" s="200">
        <f>IF(ISNA(VLOOKUP($A19,Res!$M$274:$N$323,2,FALSE)),100,VLOOKUP($A19,Res!$M$274:$N$323,2,FALSE))</f>
        <v>100</v>
      </c>
      <c r="N19" s="200">
        <f>IF(ISNA(VLOOKUP($A19,Res!$I$325:$N$374,2,FALSE)),100,VLOOKUP($A19,Res!$I$325:$N$374,2,FALSE))</f>
        <v>100</v>
      </c>
      <c r="O19" s="200">
        <f>IF(ISNA(VLOOKUP($A19,Res!$M$325:$N$374,2,FALSE)),100,VLOOKUP($A19,Res!$M$325:$N$374,2,FALSE))</f>
        <v>100</v>
      </c>
      <c r="P19" s="199">
        <f>IF(ISNA(VLOOKUP($A19,Res!$I$383:$N$432,2,FALSE)),100,VLOOKUP($A19,Res!$I$383:$N$432,2,FALSE))</f>
        <v>100</v>
      </c>
      <c r="Q19" s="199">
        <f>IF(ISNA(VLOOKUP($A19,Res!$M$383:$N$432,2,FALSE)),100,VLOOKUP($A19,Res!$M$383:$N$432,2,FALSE))</f>
        <v>100</v>
      </c>
      <c r="R19" s="199">
        <f>IF(ISNA(VLOOKUP($A19,Res!$I$434:$N$483,2,FALSE)),100,VLOOKUP($A19,Res!$I$434:$N$483,2,FALSE))</f>
        <v>100</v>
      </c>
      <c r="S19" s="199">
        <f>IF(ISNA(VLOOKUP($A19,Res!$M$434:$N$483,2,FALSE)),100,VLOOKUP($A19,Res!$M$434:$N$483,2,FALSE))</f>
        <v>100</v>
      </c>
      <c r="T19" s="198">
        <f t="shared" si="0"/>
        <v>100</v>
      </c>
      <c r="U19" s="198">
        <f t="shared" si="1"/>
        <v>100</v>
      </c>
      <c r="V19" s="198">
        <f t="shared" si="2"/>
        <v>100</v>
      </c>
      <c r="W19" s="198">
        <f t="shared" si="3"/>
        <v>100</v>
      </c>
      <c r="X19" s="198">
        <f t="shared" si="4"/>
        <v>100</v>
      </c>
      <c r="Y19" s="198">
        <f t="shared" si="5"/>
        <v>100</v>
      </c>
      <c r="Z19" s="198">
        <f t="shared" si="6"/>
        <v>100</v>
      </c>
      <c r="AA19" s="198">
        <f t="shared" si="7"/>
        <v>100</v>
      </c>
      <c r="AB19" s="198">
        <f t="shared" si="8"/>
        <v>100</v>
      </c>
      <c r="AC19" s="198">
        <f t="shared" si="9"/>
        <v>100</v>
      </c>
      <c r="AD19" s="201">
        <f>(SMALL((T19,$V19,$X19,$Z19,$AB19),1))</f>
        <v>100</v>
      </c>
      <c r="AE19" s="201">
        <f>(SMALL((T19,$V19,$X19,$Z19,$AB19),2))</f>
        <v>100</v>
      </c>
      <c r="AF19" s="201">
        <f>(SMALL(($T19,$V19,$X19,$Z19,$AB19),3))</f>
        <v>100</v>
      </c>
      <c r="AG19" s="201">
        <f t="shared" si="10"/>
        <v>100</v>
      </c>
      <c r="AH19" s="201">
        <f>(SMALL(($T19,$V19,$X19,$Z19,$AB19),4))</f>
        <v>100</v>
      </c>
      <c r="AI19" s="201">
        <f>(SMALL(($U19,$W19,$Y19,$AA19,$AC19),1))</f>
        <v>100</v>
      </c>
      <c r="AJ19" s="232">
        <f>(SMALL(($AD19,$AE19,$AF19,$AG19),1))</f>
        <v>100</v>
      </c>
      <c r="AK19" s="232">
        <f>(SMALL(($AD19,$AE19,$AF19,$AG19),2))</f>
        <v>100</v>
      </c>
      <c r="AL19" s="232">
        <f>(SMALL(($AD19,$AE19,$AF19,$AG19),3))</f>
        <v>100</v>
      </c>
      <c r="AM19" s="202">
        <f t="shared" si="11"/>
      </c>
      <c r="AN19" s="203">
        <f>IF(AM19&lt;200,15,"")</f>
      </c>
      <c r="AO19" s="257">
        <f t="shared" si="12"/>
        <v>100</v>
      </c>
      <c r="AP19" s="257">
        <f t="shared" si="13"/>
        <v>100</v>
      </c>
      <c r="AQ19" s="257">
        <f t="shared" si="14"/>
        <v>100</v>
      </c>
      <c r="AR19" s="257">
        <f t="shared" si="15"/>
        <v>100</v>
      </c>
      <c r="AS19" s="257">
        <f t="shared" si="16"/>
        <v>100</v>
      </c>
      <c r="AT19" s="257">
        <f t="shared" si="17"/>
        <v>100</v>
      </c>
    </row>
    <row r="20" spans="1:46" ht="19.5" customHeight="1">
      <c r="A20" s="230">
        <f>Engagement!K25</f>
      </c>
      <c r="B20" s="198">
        <f>IF($A20="",100,(IF(ISNA(VLOOKUP($A20,Res!$I$8:$N$47,2,FALSE)),100,VLOOKUP($A20,Res!$I$8:$N$47,2,FALSE))))</f>
        <v>100</v>
      </c>
      <c r="C20" s="198">
        <f>IF(ISNA(VLOOKUP($A20,Res!$M$8:$N$47,2,FALSE)),100,VLOOKUP($A20,Res!$M$8:$N$47,2,FALSE))</f>
        <v>100</v>
      </c>
      <c r="D20" s="213">
        <f>IF(ISNA(VLOOKUP($A20,Res!$I$56:$N$105,2,FALSE)),100,VLOOKUP($A20,Res!$I$56:$N$105,2,FALSE))</f>
        <v>100</v>
      </c>
      <c r="E20" s="213">
        <f>IF(ISNA(VLOOKUP($A20,Res!$M$56:$N$105,2,FALSE)),100,VLOOKUP($A20,Res!$M$56:$N$105,2,FALSE))</f>
        <v>100</v>
      </c>
      <c r="F20" s="213">
        <f>IF(ISNA(VLOOKUP($A20,Res!$I$107:$N$156,2,FALSE)),100,VLOOKUP($A20,Res!$I$107:$N$156,2,FALSE))</f>
        <v>100</v>
      </c>
      <c r="G20" s="213">
        <f>IF(ISNA(VLOOKUP($A20,Res!$M$107:$N$156,2,FALSE)),100,VLOOKUP($A20,Res!$M$107:$N$156,2,FALSE))</f>
        <v>100</v>
      </c>
      <c r="H20" s="199">
        <f>IF(ISNA(VLOOKUP($A20,Res!$I$165:$N$214,2,FALSE)),100,VLOOKUP($A20,Res!$I$165:$N$214,2,FALSE))</f>
        <v>100</v>
      </c>
      <c r="I20" s="199">
        <f>IF(ISNA(VLOOKUP($A20,Res!$M$165:$N$214,2,FALSE)),100,VLOOKUP($A20,Res!$M$165:$N$214,2,FALSE))</f>
        <v>100</v>
      </c>
      <c r="J20" s="199">
        <f>IF(ISNA(VLOOKUP($A20,Res!$I$216:$N$265,2,FALSE)),100,VLOOKUP($A20,Res!$I$216:$N$265,2,FALSE))</f>
        <v>100</v>
      </c>
      <c r="K20" s="199">
        <f>IF(ISNA(VLOOKUP($A20,Res!$M$216:$N$265,2,FALSE)),100,VLOOKUP($A20,Res!$M$216:$N$265,2,FALSE))</f>
        <v>100</v>
      </c>
      <c r="L20" s="200">
        <f>IF(ISNA(VLOOKUP($A20,Res!$I$274:$N$323,2,FALSE)),100,VLOOKUP($A20,Res!$I$274:$N$323,2,FALSE))</f>
        <v>100</v>
      </c>
      <c r="M20" s="200">
        <f>IF(ISNA(VLOOKUP($A20,Res!$M$274:$N$323,2,FALSE)),100,VLOOKUP($A20,Res!$M$274:$N$323,2,FALSE))</f>
        <v>100</v>
      </c>
      <c r="N20" s="200">
        <f>IF(ISNA(VLOOKUP($A20,Res!$I$325:$N$374,2,FALSE)),100,VLOOKUP($A20,Res!$I$325:$N$374,2,FALSE))</f>
        <v>100</v>
      </c>
      <c r="O20" s="200">
        <f>IF(ISNA(VLOOKUP($A20,Res!$M$325:$N$374,2,FALSE)),100,VLOOKUP($A20,Res!$M$325:$N$374,2,FALSE))</f>
        <v>100</v>
      </c>
      <c r="P20" s="199">
        <f>IF(ISNA(VLOOKUP($A20,Res!$I$383:$N$432,2,FALSE)),100,VLOOKUP($A20,Res!$I$383:$N$432,2,FALSE))</f>
        <v>100</v>
      </c>
      <c r="Q20" s="199">
        <f>IF(ISNA(VLOOKUP($A20,Res!$M$383:$N$432,2,FALSE)),100,VLOOKUP($A20,Res!$M$383:$N$432,2,FALSE))</f>
        <v>100</v>
      </c>
      <c r="R20" s="199">
        <f>IF(ISNA(VLOOKUP($A20,Res!$I$434:$N$483,2,FALSE)),100,VLOOKUP($A20,Res!$I$434:$N$483,2,FALSE))</f>
        <v>100</v>
      </c>
      <c r="S20" s="199">
        <f>IF(ISNA(VLOOKUP($A20,Res!$M$434:$N$483,2,FALSE)),100,VLOOKUP($A20,Res!$M$434:$N$483,2,FALSE))</f>
        <v>100</v>
      </c>
      <c r="T20" s="198">
        <f t="shared" si="0"/>
        <v>100</v>
      </c>
      <c r="U20" s="198">
        <f t="shared" si="1"/>
        <v>100</v>
      </c>
      <c r="V20" s="198">
        <f t="shared" si="2"/>
        <v>100</v>
      </c>
      <c r="W20" s="198">
        <f t="shared" si="3"/>
        <v>100</v>
      </c>
      <c r="X20" s="198">
        <f t="shared" si="4"/>
        <v>100</v>
      </c>
      <c r="Y20" s="198">
        <f t="shared" si="5"/>
        <v>100</v>
      </c>
      <c r="Z20" s="198">
        <f t="shared" si="6"/>
        <v>100</v>
      </c>
      <c r="AA20" s="198">
        <f t="shared" si="7"/>
        <v>100</v>
      </c>
      <c r="AB20" s="198">
        <f t="shared" si="8"/>
        <v>100</v>
      </c>
      <c r="AC20" s="198">
        <f t="shared" si="9"/>
        <v>100</v>
      </c>
      <c r="AD20" s="201">
        <f>(SMALL((T20,$V20,$X20,$Z20,$AB20),1))</f>
        <v>100</v>
      </c>
      <c r="AE20" s="201">
        <f>(SMALL((T20,$V20,$X20,$Z20,$AB20),2))</f>
        <v>100</v>
      </c>
      <c r="AF20" s="201">
        <f>(SMALL(($T20,$V20,$X20,$Z20,$AB20),3))</f>
        <v>100</v>
      </c>
      <c r="AG20" s="201">
        <f t="shared" si="10"/>
        <v>100</v>
      </c>
      <c r="AH20" s="201">
        <f>(SMALL(($T20,$V20,$X20,$Z20,$AB20),4))</f>
        <v>100</v>
      </c>
      <c r="AI20" s="201">
        <f>(SMALL(($U20,$W20,$Y20,$AA20,$AC20),1))</f>
        <v>100</v>
      </c>
      <c r="AJ20" s="232">
        <f>(SMALL(($AD20,$AE20,$AF20,$AG20),1))</f>
        <v>100</v>
      </c>
      <c r="AK20" s="232">
        <f>(SMALL(($AD20,$AE20,$AF20,$AG20),2))</f>
        <v>100</v>
      </c>
      <c r="AL20" s="232">
        <f>(SMALL(($AD20,$AE20,$AF20,$AG20),3))</f>
        <v>100</v>
      </c>
      <c r="AM20" s="202">
        <f t="shared" si="11"/>
      </c>
      <c r="AN20" s="203">
        <f>IF(AM20&lt;200,16,"")</f>
      </c>
      <c r="AO20" s="257">
        <f t="shared" si="12"/>
        <v>100</v>
      </c>
      <c r="AP20" s="257">
        <f t="shared" si="13"/>
        <v>100</v>
      </c>
      <c r="AQ20" s="257">
        <f t="shared" si="14"/>
        <v>100</v>
      </c>
      <c r="AR20" s="257">
        <f t="shared" si="15"/>
        <v>100</v>
      </c>
      <c r="AS20" s="257">
        <f t="shared" si="16"/>
        <v>100</v>
      </c>
      <c r="AT20" s="257">
        <f t="shared" si="17"/>
        <v>100</v>
      </c>
    </row>
    <row r="21" spans="1:46" ht="19.5" customHeight="1">
      <c r="A21" s="230">
        <f>Engagement!K26</f>
      </c>
      <c r="B21" s="198">
        <f>IF($A21="",100,(IF(ISNA(VLOOKUP($A21,Res!$I$8:$N$47,2,FALSE)),100,VLOOKUP($A21,Res!$I$8:$N$47,2,FALSE))))</f>
        <v>100</v>
      </c>
      <c r="C21" s="198">
        <f>IF(ISNA(VLOOKUP($A21,Res!$M$8:$N$47,2,FALSE)),100,VLOOKUP($A21,Res!$M$8:$N$47,2,FALSE))</f>
        <v>100</v>
      </c>
      <c r="D21" s="213">
        <f>IF(ISNA(VLOOKUP($A21,Res!$I$56:$N$105,2,FALSE)),100,VLOOKUP($A21,Res!$I$56:$N$105,2,FALSE))</f>
        <v>100</v>
      </c>
      <c r="E21" s="213">
        <f>IF(ISNA(VLOOKUP($A21,Res!$M$56:$N$105,2,FALSE)),100,VLOOKUP($A21,Res!$M$56:$N$105,2,FALSE))</f>
        <v>100</v>
      </c>
      <c r="F21" s="213">
        <f>IF(ISNA(VLOOKUP($A21,Res!$I$107:$N$156,2,FALSE)),100,VLOOKUP($A21,Res!$I$107:$N$156,2,FALSE))</f>
        <v>100</v>
      </c>
      <c r="G21" s="213">
        <f>IF(ISNA(VLOOKUP($A21,Res!$M$107:$N$156,2,FALSE)),100,VLOOKUP($A21,Res!$M$107:$N$156,2,FALSE))</f>
        <v>100</v>
      </c>
      <c r="H21" s="199">
        <f>IF(ISNA(VLOOKUP($A21,Res!$I$165:$N$214,2,FALSE)),100,VLOOKUP($A21,Res!$I$165:$N$214,2,FALSE))</f>
        <v>100</v>
      </c>
      <c r="I21" s="199">
        <f>IF(ISNA(VLOOKUP($A21,Res!$M$165:$N$214,2,FALSE)),100,VLOOKUP($A21,Res!$M$165:$N$214,2,FALSE))</f>
        <v>100</v>
      </c>
      <c r="J21" s="199">
        <f>IF(ISNA(VLOOKUP($A21,Res!$I$216:$N$265,2,FALSE)),100,VLOOKUP($A21,Res!$I$216:$N$265,2,FALSE))</f>
        <v>100</v>
      </c>
      <c r="K21" s="199">
        <f>IF(ISNA(VLOOKUP($A21,Res!$M$216:$N$265,2,FALSE)),100,VLOOKUP($A21,Res!$M$216:$N$265,2,FALSE))</f>
        <v>100</v>
      </c>
      <c r="L21" s="200">
        <f>IF(ISNA(VLOOKUP($A21,Res!$I$274:$N$323,2,FALSE)),100,VLOOKUP($A21,Res!$I$274:$N$323,2,FALSE))</f>
        <v>100</v>
      </c>
      <c r="M21" s="200">
        <f>IF(ISNA(VLOOKUP($A21,Res!$M$274:$N$323,2,FALSE)),100,VLOOKUP($A21,Res!$M$274:$N$323,2,FALSE))</f>
        <v>100</v>
      </c>
      <c r="N21" s="200">
        <f>IF(ISNA(VLOOKUP($A21,Res!$I$325:$N$374,2,FALSE)),100,VLOOKUP($A21,Res!$I$325:$N$374,2,FALSE))</f>
        <v>100</v>
      </c>
      <c r="O21" s="200">
        <f>IF(ISNA(VLOOKUP($A21,Res!$M$325:$N$374,2,FALSE)),100,VLOOKUP($A21,Res!$M$325:$N$374,2,FALSE))</f>
        <v>100</v>
      </c>
      <c r="P21" s="199">
        <f>IF(ISNA(VLOOKUP($A21,Res!$I$383:$N$432,2,FALSE)),100,VLOOKUP($A21,Res!$I$383:$N$432,2,FALSE))</f>
        <v>100</v>
      </c>
      <c r="Q21" s="199">
        <f>IF(ISNA(VLOOKUP($A21,Res!$M$383:$N$432,2,FALSE)),100,VLOOKUP($A21,Res!$M$383:$N$432,2,FALSE))</f>
        <v>100</v>
      </c>
      <c r="R21" s="199">
        <f>IF(ISNA(VLOOKUP($A21,Res!$I$434:$N$483,2,FALSE)),100,VLOOKUP($A21,Res!$I$434:$N$483,2,FALSE))</f>
        <v>100</v>
      </c>
      <c r="S21" s="199">
        <f>IF(ISNA(VLOOKUP($A21,Res!$M$434:$N$483,2,FALSE)),100,VLOOKUP($A21,Res!$M$434:$N$483,2,FALSE))</f>
        <v>100</v>
      </c>
      <c r="T21" s="198">
        <f t="shared" si="0"/>
        <v>100</v>
      </c>
      <c r="U21" s="198">
        <f t="shared" si="1"/>
        <v>100</v>
      </c>
      <c r="V21" s="198">
        <f t="shared" si="2"/>
        <v>100</v>
      </c>
      <c r="W21" s="198">
        <f t="shared" si="3"/>
        <v>100</v>
      </c>
      <c r="X21" s="198">
        <f t="shared" si="4"/>
        <v>100</v>
      </c>
      <c r="Y21" s="198">
        <f t="shared" si="5"/>
        <v>100</v>
      </c>
      <c r="Z21" s="198">
        <f t="shared" si="6"/>
        <v>100</v>
      </c>
      <c r="AA21" s="198">
        <f t="shared" si="7"/>
        <v>100</v>
      </c>
      <c r="AB21" s="198">
        <f t="shared" si="8"/>
        <v>100</v>
      </c>
      <c r="AC21" s="198">
        <f t="shared" si="9"/>
        <v>100</v>
      </c>
      <c r="AD21" s="201">
        <f>(SMALL((T21,$V21,$X21,$Z21,$AB21),1))</f>
        <v>100</v>
      </c>
      <c r="AE21" s="201">
        <f>(SMALL((T21,$V21,$X21,$Z21,$AB21),2))</f>
        <v>100</v>
      </c>
      <c r="AF21" s="201">
        <f>(SMALL(($T21,$V21,$X21,$Z21,$AB21),3))</f>
        <v>100</v>
      </c>
      <c r="AG21" s="201">
        <f t="shared" si="10"/>
        <v>100</v>
      </c>
      <c r="AH21" s="201">
        <f>(SMALL(($T21,$V21,$X21,$Z21,$AB21),4))</f>
        <v>100</v>
      </c>
      <c r="AI21" s="201">
        <f>(SMALL(($U21,$W21,$Y21,$AA21,$AC21),1))</f>
        <v>100</v>
      </c>
      <c r="AJ21" s="232">
        <f>(SMALL(($AD21,$AE21,$AF21,$AG21),1))</f>
        <v>100</v>
      </c>
      <c r="AK21" s="232">
        <f>(SMALL(($AD21,$AE21,$AF21,$AG21),2))</f>
        <v>100</v>
      </c>
      <c r="AL21" s="232">
        <f>(SMALL(($AD21,$AE21,$AF21,$AG21),3))</f>
        <v>100</v>
      </c>
      <c r="AM21" s="202">
        <f t="shared" si="11"/>
      </c>
      <c r="AN21" s="203">
        <f>IF(AM21&lt;200,17,"")</f>
      </c>
      <c r="AO21" s="257">
        <f t="shared" si="12"/>
        <v>100</v>
      </c>
      <c r="AP21" s="257">
        <f t="shared" si="13"/>
        <v>100</v>
      </c>
      <c r="AQ21" s="257">
        <f t="shared" si="14"/>
        <v>100</v>
      </c>
      <c r="AR21" s="257">
        <f t="shared" si="15"/>
        <v>100</v>
      </c>
      <c r="AS21" s="257">
        <f t="shared" si="16"/>
        <v>100</v>
      </c>
      <c r="AT21" s="257">
        <f t="shared" si="17"/>
        <v>100</v>
      </c>
    </row>
    <row r="22" spans="1:46" ht="19.5" customHeight="1">
      <c r="A22" s="230">
        <f>Engagement!K27</f>
      </c>
      <c r="B22" s="198">
        <f>IF($A22="",100,(IF(ISNA(VLOOKUP($A22,Res!$I$8:$N$47,2,FALSE)),100,VLOOKUP($A22,Res!$I$8:$N$47,2,FALSE))))</f>
        <v>100</v>
      </c>
      <c r="C22" s="198">
        <f>IF(ISNA(VLOOKUP($A22,Res!$M$8:$N$47,2,FALSE)),100,VLOOKUP($A22,Res!$M$8:$N$47,2,FALSE))</f>
        <v>100</v>
      </c>
      <c r="D22" s="213">
        <f>IF(ISNA(VLOOKUP($A22,Res!$I$56:$N$105,2,FALSE)),100,VLOOKUP($A22,Res!$I$56:$N$105,2,FALSE))</f>
        <v>100</v>
      </c>
      <c r="E22" s="213">
        <f>IF(ISNA(VLOOKUP($A22,Res!$M$56:$N$105,2,FALSE)),100,VLOOKUP($A22,Res!$M$56:$N$105,2,FALSE))</f>
        <v>100</v>
      </c>
      <c r="F22" s="213">
        <f>IF(ISNA(VLOOKUP($A22,Res!$I$107:$N$156,2,FALSE)),100,VLOOKUP($A22,Res!$I$107:$N$156,2,FALSE))</f>
        <v>100</v>
      </c>
      <c r="G22" s="213">
        <f>IF(ISNA(VLOOKUP($A22,Res!$M$107:$N$156,2,FALSE)),100,VLOOKUP($A22,Res!$M$107:$N$156,2,FALSE))</f>
        <v>100</v>
      </c>
      <c r="H22" s="199">
        <f>IF(ISNA(VLOOKUP($A22,Res!$I$165:$N$214,2,FALSE)),100,VLOOKUP($A22,Res!$I$165:$N$214,2,FALSE))</f>
        <v>100</v>
      </c>
      <c r="I22" s="199">
        <f>IF(ISNA(VLOOKUP($A22,Res!$M$165:$N$214,2,FALSE)),100,VLOOKUP($A22,Res!$M$165:$N$214,2,FALSE))</f>
        <v>100</v>
      </c>
      <c r="J22" s="199">
        <f>IF(ISNA(VLOOKUP($A22,Res!$I$216:$N$265,2,FALSE)),100,VLOOKUP($A22,Res!$I$216:$N$265,2,FALSE))</f>
        <v>100</v>
      </c>
      <c r="K22" s="199">
        <f>IF(ISNA(VLOOKUP($A22,Res!$M$216:$N$265,2,FALSE)),100,VLOOKUP($A22,Res!$M$216:$N$265,2,FALSE))</f>
        <v>100</v>
      </c>
      <c r="L22" s="200">
        <f>IF(ISNA(VLOOKUP($A22,Res!$I$274:$N$323,2,FALSE)),100,VLOOKUP($A22,Res!$I$274:$N$323,2,FALSE))</f>
        <v>100</v>
      </c>
      <c r="M22" s="200">
        <f>IF(ISNA(VLOOKUP($A22,Res!$M$274:$N$323,2,FALSE)),100,VLOOKUP($A22,Res!$M$274:$N$323,2,FALSE))</f>
        <v>100</v>
      </c>
      <c r="N22" s="200">
        <f>IF(ISNA(VLOOKUP($A22,Res!$I$325:$N$374,2,FALSE)),100,VLOOKUP($A22,Res!$I$325:$N$374,2,FALSE))</f>
        <v>100</v>
      </c>
      <c r="O22" s="200">
        <f>IF(ISNA(VLOOKUP($A22,Res!$M$325:$N$374,2,FALSE)),100,VLOOKUP($A22,Res!$M$325:$N$374,2,FALSE))</f>
        <v>100</v>
      </c>
      <c r="P22" s="199">
        <f>IF(ISNA(VLOOKUP($A22,Res!$I$383:$N$432,2,FALSE)),100,VLOOKUP($A22,Res!$I$383:$N$432,2,FALSE))</f>
        <v>100</v>
      </c>
      <c r="Q22" s="199">
        <f>IF(ISNA(VLOOKUP($A22,Res!$M$383:$N$432,2,FALSE)),100,VLOOKUP($A22,Res!$M$383:$N$432,2,FALSE))</f>
        <v>100</v>
      </c>
      <c r="R22" s="199">
        <f>IF(ISNA(VLOOKUP($A22,Res!$I$434:$N$483,2,FALSE)),100,VLOOKUP($A22,Res!$I$434:$N$483,2,FALSE))</f>
        <v>100</v>
      </c>
      <c r="S22" s="199">
        <f>IF(ISNA(VLOOKUP($A22,Res!$M$434:$N$483,2,FALSE)),100,VLOOKUP($A22,Res!$M$434:$N$483,2,FALSE))</f>
        <v>100</v>
      </c>
      <c r="T22" s="198">
        <f t="shared" si="0"/>
        <v>100</v>
      </c>
      <c r="U22" s="198">
        <f t="shared" si="1"/>
        <v>100</v>
      </c>
      <c r="V22" s="198">
        <f t="shared" si="2"/>
        <v>100</v>
      </c>
      <c r="W22" s="198">
        <f t="shared" si="3"/>
        <v>100</v>
      </c>
      <c r="X22" s="198">
        <f t="shared" si="4"/>
        <v>100</v>
      </c>
      <c r="Y22" s="198">
        <f t="shared" si="5"/>
        <v>100</v>
      </c>
      <c r="Z22" s="198">
        <f t="shared" si="6"/>
        <v>100</v>
      </c>
      <c r="AA22" s="198">
        <f t="shared" si="7"/>
        <v>100</v>
      </c>
      <c r="AB22" s="198">
        <f t="shared" si="8"/>
        <v>100</v>
      </c>
      <c r="AC22" s="198">
        <f t="shared" si="9"/>
        <v>100</v>
      </c>
      <c r="AD22" s="201">
        <f>(SMALL((T22,$V22,$X22,$Z22,$AB22),1))</f>
        <v>100</v>
      </c>
      <c r="AE22" s="201">
        <f>(SMALL((T22,$V22,$X22,$Z22,$AB22),2))</f>
        <v>100</v>
      </c>
      <c r="AF22" s="201">
        <f>(SMALL(($T22,$V22,$X22,$Z22,$AB22),3))</f>
        <v>100</v>
      </c>
      <c r="AG22" s="201">
        <f t="shared" si="10"/>
        <v>100</v>
      </c>
      <c r="AH22" s="201">
        <f>(SMALL(($T22,$V22,$X22,$Z22,$AB22),4))</f>
        <v>100</v>
      </c>
      <c r="AI22" s="201">
        <f>(SMALL(($U22,$W22,$Y22,$AA22,$AC22),1))</f>
        <v>100</v>
      </c>
      <c r="AJ22" s="232">
        <f>(SMALL(($AD22,$AE22,$AF22,$AG22),1))</f>
        <v>100</v>
      </c>
      <c r="AK22" s="232">
        <f>(SMALL(($AD22,$AE22,$AF22,$AG22),2))</f>
        <v>100</v>
      </c>
      <c r="AL22" s="232">
        <f>(SMALL(($AD22,$AE22,$AF22,$AG22),3))</f>
        <v>100</v>
      </c>
      <c r="AM22" s="202">
        <f t="shared" si="11"/>
      </c>
      <c r="AN22" s="203">
        <f aca="true" t="shared" si="18" ref="AN22:AN27">IF(AM22&lt;200,17,"")</f>
      </c>
      <c r="AO22" s="257">
        <f t="shared" si="12"/>
        <v>100</v>
      </c>
      <c r="AP22" s="257">
        <f t="shared" si="13"/>
        <v>100</v>
      </c>
      <c r="AQ22" s="257">
        <f t="shared" si="14"/>
        <v>100</v>
      </c>
      <c r="AR22" s="257">
        <f t="shared" si="15"/>
        <v>100</v>
      </c>
      <c r="AS22" s="257">
        <f t="shared" si="16"/>
        <v>100</v>
      </c>
      <c r="AT22" s="257">
        <f t="shared" si="17"/>
        <v>100</v>
      </c>
    </row>
    <row r="23" spans="1:46" ht="19.5" customHeight="1">
      <c r="A23" s="230">
        <f>Engagement!K28</f>
      </c>
      <c r="B23" s="198">
        <f>IF($A23="",100,(IF(ISNA(VLOOKUP($A23,Res!$I$8:$N$47,2,FALSE)),100,VLOOKUP($A23,Res!$I$8:$N$47,2,FALSE))))</f>
        <v>100</v>
      </c>
      <c r="C23" s="198">
        <f>IF(ISNA(VLOOKUP($A23,Res!$M$8:$N$47,2,FALSE)),100,VLOOKUP($A23,Res!$M$8:$N$47,2,FALSE))</f>
        <v>100</v>
      </c>
      <c r="D23" s="213">
        <f>IF(ISNA(VLOOKUP($A23,Res!$I$56:$N$105,2,FALSE)),100,VLOOKUP($A23,Res!$I$56:$N$105,2,FALSE))</f>
        <v>100</v>
      </c>
      <c r="E23" s="213">
        <f>IF(ISNA(VLOOKUP($A23,Res!$M$56:$N$105,2,FALSE)),100,VLOOKUP($A23,Res!$M$56:$N$105,2,FALSE))</f>
        <v>100</v>
      </c>
      <c r="F23" s="213">
        <f>IF(ISNA(VLOOKUP($A23,Res!$I$107:$N$156,2,FALSE)),100,VLOOKUP($A23,Res!$I$107:$N$156,2,FALSE))</f>
        <v>100</v>
      </c>
      <c r="G23" s="213">
        <f>IF(ISNA(VLOOKUP($A23,Res!$M$107:$N$156,2,FALSE)),100,VLOOKUP($A23,Res!$M$107:$N$156,2,FALSE))</f>
        <v>100</v>
      </c>
      <c r="H23" s="199">
        <f>IF(ISNA(VLOOKUP($A23,Res!$I$165:$N$214,2,FALSE)),100,VLOOKUP($A23,Res!$I$165:$N$214,2,FALSE))</f>
        <v>100</v>
      </c>
      <c r="I23" s="199">
        <f>IF(ISNA(VLOOKUP($A23,Res!$M$165:$N$214,2,FALSE)),100,VLOOKUP($A23,Res!$M$165:$N$214,2,FALSE))</f>
        <v>100</v>
      </c>
      <c r="J23" s="199">
        <f>IF(ISNA(VLOOKUP($A23,Res!$I$216:$N$265,2,FALSE)),100,VLOOKUP($A23,Res!$I$216:$N$265,2,FALSE))</f>
        <v>100</v>
      </c>
      <c r="K23" s="199">
        <f>IF(ISNA(VLOOKUP($A23,Res!$M$216:$N$265,2,FALSE)),100,VLOOKUP($A23,Res!$M$216:$N$265,2,FALSE))</f>
        <v>100</v>
      </c>
      <c r="L23" s="200">
        <f>IF(ISNA(VLOOKUP($A23,Res!$I$274:$N$323,2,FALSE)),100,VLOOKUP($A23,Res!$I$274:$N$323,2,FALSE))</f>
        <v>100</v>
      </c>
      <c r="M23" s="200">
        <f>IF(ISNA(VLOOKUP($A23,Res!$M$274:$N$323,2,FALSE)),100,VLOOKUP($A23,Res!$M$274:$N$323,2,FALSE))</f>
        <v>100</v>
      </c>
      <c r="N23" s="200">
        <f>IF(ISNA(VLOOKUP($A23,Res!$I$325:$N$374,2,FALSE)),100,VLOOKUP($A23,Res!$I$325:$N$374,2,FALSE))</f>
        <v>100</v>
      </c>
      <c r="O23" s="200">
        <f>IF(ISNA(VLOOKUP($A23,Res!$M$325:$N$374,2,FALSE)),100,VLOOKUP($A23,Res!$M$325:$N$374,2,FALSE))</f>
        <v>100</v>
      </c>
      <c r="P23" s="199">
        <f>IF(ISNA(VLOOKUP($A23,Res!$I$383:$N$432,2,FALSE)),100,VLOOKUP($A23,Res!$I$383:$N$432,2,FALSE))</f>
        <v>100</v>
      </c>
      <c r="Q23" s="199">
        <f>IF(ISNA(VLOOKUP($A23,Res!$M$383:$N$432,2,FALSE)),100,VLOOKUP($A23,Res!$M$383:$N$432,2,FALSE))</f>
        <v>100</v>
      </c>
      <c r="R23" s="199">
        <f>IF(ISNA(VLOOKUP($A23,Res!$I$434:$N$483,2,FALSE)),100,VLOOKUP($A23,Res!$I$434:$N$483,2,FALSE))</f>
        <v>100</v>
      </c>
      <c r="S23" s="199">
        <f>IF(ISNA(VLOOKUP($A23,Res!$M$434:$N$483,2,FALSE)),100,VLOOKUP($A23,Res!$M$434:$N$483,2,FALSE))</f>
        <v>100</v>
      </c>
      <c r="T23" s="198">
        <f t="shared" si="0"/>
        <v>100</v>
      </c>
      <c r="U23" s="198">
        <f t="shared" si="1"/>
        <v>100</v>
      </c>
      <c r="V23" s="198">
        <f t="shared" si="2"/>
        <v>100</v>
      </c>
      <c r="W23" s="198">
        <f t="shared" si="3"/>
        <v>100</v>
      </c>
      <c r="X23" s="198">
        <f t="shared" si="4"/>
        <v>100</v>
      </c>
      <c r="Y23" s="198">
        <f t="shared" si="5"/>
        <v>100</v>
      </c>
      <c r="Z23" s="198">
        <f t="shared" si="6"/>
        <v>100</v>
      </c>
      <c r="AA23" s="198">
        <f t="shared" si="7"/>
        <v>100</v>
      </c>
      <c r="AB23" s="198">
        <f t="shared" si="8"/>
        <v>100</v>
      </c>
      <c r="AC23" s="198">
        <f t="shared" si="9"/>
        <v>100</v>
      </c>
      <c r="AD23" s="201">
        <f>(SMALL((T23,$V23,$X23,$Z23,$AB23),1))</f>
        <v>100</v>
      </c>
      <c r="AE23" s="201">
        <f>(SMALL((T23,$V23,$X23,$Z23,$AB23),2))</f>
        <v>100</v>
      </c>
      <c r="AF23" s="201">
        <f>(SMALL(($T23,$V23,$X23,$Z23,$AB23),3))</f>
        <v>100</v>
      </c>
      <c r="AG23" s="201">
        <f t="shared" si="10"/>
        <v>100</v>
      </c>
      <c r="AH23" s="201">
        <f>(SMALL(($T23,$V23,$X23,$Z23,$AB23),4))</f>
        <v>100</v>
      </c>
      <c r="AI23" s="201">
        <f>(SMALL(($U23,$W23,$Y23,$AA23,$AC23),1))</f>
        <v>100</v>
      </c>
      <c r="AJ23" s="232">
        <f>(SMALL(($AD23,$AE23,$AF23,$AG23),1))</f>
        <v>100</v>
      </c>
      <c r="AK23" s="232">
        <f>(SMALL(($AD23,$AE23,$AF23,$AG23),2))</f>
        <v>100</v>
      </c>
      <c r="AL23" s="232">
        <f>(SMALL(($AD23,$AE23,$AF23,$AG23),3))</f>
        <v>100</v>
      </c>
      <c r="AM23" s="202">
        <f t="shared" si="11"/>
      </c>
      <c r="AN23" s="203">
        <f t="shared" si="18"/>
      </c>
      <c r="AO23" s="257">
        <f t="shared" si="12"/>
        <v>100</v>
      </c>
      <c r="AP23" s="257">
        <f t="shared" si="13"/>
        <v>100</v>
      </c>
      <c r="AQ23" s="257">
        <f t="shared" si="14"/>
        <v>100</v>
      </c>
      <c r="AR23" s="257">
        <f t="shared" si="15"/>
        <v>100</v>
      </c>
      <c r="AS23" s="257">
        <f t="shared" si="16"/>
        <v>100</v>
      </c>
      <c r="AT23" s="257">
        <f t="shared" si="17"/>
        <v>100</v>
      </c>
    </row>
    <row r="24" spans="1:46" ht="19.5" customHeight="1">
      <c r="A24" s="230">
        <f>Engagement!K29</f>
      </c>
      <c r="B24" s="198">
        <f>IF($A24="",100,(IF(ISNA(VLOOKUP($A24,Res!$I$8:$N$47,2,FALSE)),100,VLOOKUP($A24,Res!$I$8:$N$47,2,FALSE))))</f>
        <v>100</v>
      </c>
      <c r="C24" s="198">
        <f>IF(ISNA(VLOOKUP($A24,Res!$M$8:$N$47,2,FALSE)),100,VLOOKUP($A24,Res!$M$8:$N$47,2,FALSE))</f>
        <v>100</v>
      </c>
      <c r="D24" s="213">
        <f>IF(ISNA(VLOOKUP($A24,Res!$I$56:$N$105,2,FALSE)),100,VLOOKUP($A24,Res!$I$56:$N$105,2,FALSE))</f>
        <v>100</v>
      </c>
      <c r="E24" s="213">
        <f>IF(ISNA(VLOOKUP($A24,Res!$M$56:$N$105,2,FALSE)),100,VLOOKUP($A24,Res!$M$56:$N$105,2,FALSE))</f>
        <v>100</v>
      </c>
      <c r="F24" s="213">
        <f>IF(ISNA(VLOOKUP($A24,Res!$I$107:$N$156,2,FALSE)),100,VLOOKUP($A24,Res!$I$107:$N$156,2,FALSE))</f>
        <v>100</v>
      </c>
      <c r="G24" s="213">
        <f>IF(ISNA(VLOOKUP($A24,Res!$M$107:$N$156,2,FALSE)),100,VLOOKUP($A24,Res!$M$107:$N$156,2,FALSE))</f>
        <v>100</v>
      </c>
      <c r="H24" s="199">
        <f>IF(ISNA(VLOOKUP($A24,Res!$I$165:$N$214,2,FALSE)),100,VLOOKUP($A24,Res!$I$165:$N$214,2,FALSE))</f>
        <v>100</v>
      </c>
      <c r="I24" s="199">
        <f>IF(ISNA(VLOOKUP($A24,Res!$M$165:$N$214,2,FALSE)),100,VLOOKUP($A24,Res!$M$165:$N$214,2,FALSE))</f>
        <v>100</v>
      </c>
      <c r="J24" s="199">
        <f>IF(ISNA(VLOOKUP($A24,Res!$I$216:$N$265,2,FALSE)),100,VLOOKUP($A24,Res!$I$216:$N$265,2,FALSE))</f>
        <v>100</v>
      </c>
      <c r="K24" s="199">
        <f>IF(ISNA(VLOOKUP($A24,Res!$M$216:$N$265,2,FALSE)),100,VLOOKUP($A24,Res!$M$216:$N$265,2,FALSE))</f>
        <v>100</v>
      </c>
      <c r="L24" s="200">
        <f>IF(ISNA(VLOOKUP($A24,Res!$I$274:$N$323,2,FALSE)),100,VLOOKUP($A24,Res!$I$274:$N$323,2,FALSE))</f>
        <v>100</v>
      </c>
      <c r="M24" s="200">
        <f>IF(ISNA(VLOOKUP($A24,Res!$M$274:$N$323,2,FALSE)),100,VLOOKUP($A24,Res!$M$274:$N$323,2,FALSE))</f>
        <v>100</v>
      </c>
      <c r="N24" s="200">
        <f>IF(ISNA(VLOOKUP($A24,Res!$I$325:$N$374,2,FALSE)),100,VLOOKUP($A24,Res!$I$325:$N$374,2,FALSE))</f>
        <v>100</v>
      </c>
      <c r="O24" s="200">
        <f>IF(ISNA(VLOOKUP($A24,Res!$M$325:$N$374,2,FALSE)),100,VLOOKUP($A24,Res!$M$325:$N$374,2,FALSE))</f>
        <v>100</v>
      </c>
      <c r="P24" s="199">
        <f>IF(ISNA(VLOOKUP($A24,Res!$I$383:$N$432,2,FALSE)),100,VLOOKUP($A24,Res!$I$383:$N$432,2,FALSE))</f>
        <v>100</v>
      </c>
      <c r="Q24" s="199">
        <f>IF(ISNA(VLOOKUP($A24,Res!$M$383:$N$432,2,FALSE)),100,VLOOKUP($A24,Res!$M$383:$N$432,2,FALSE))</f>
        <v>100</v>
      </c>
      <c r="R24" s="199">
        <f>IF(ISNA(VLOOKUP($A24,Res!$I$434:$N$483,2,FALSE)),100,VLOOKUP($A24,Res!$I$434:$N$483,2,FALSE))</f>
        <v>100</v>
      </c>
      <c r="S24" s="199">
        <f>IF(ISNA(VLOOKUP($A24,Res!$M$434:$N$483,2,FALSE)),100,VLOOKUP($A24,Res!$M$434:$N$483,2,FALSE))</f>
        <v>100</v>
      </c>
      <c r="T24" s="198">
        <f t="shared" si="0"/>
        <v>100</v>
      </c>
      <c r="U24" s="198">
        <f t="shared" si="1"/>
        <v>100</v>
      </c>
      <c r="V24" s="198">
        <f t="shared" si="2"/>
        <v>100</v>
      </c>
      <c r="W24" s="198">
        <f t="shared" si="3"/>
        <v>100</v>
      </c>
      <c r="X24" s="198">
        <f t="shared" si="4"/>
        <v>100</v>
      </c>
      <c r="Y24" s="198">
        <f t="shared" si="5"/>
        <v>100</v>
      </c>
      <c r="Z24" s="198">
        <f t="shared" si="6"/>
        <v>100</v>
      </c>
      <c r="AA24" s="198">
        <f t="shared" si="7"/>
        <v>100</v>
      </c>
      <c r="AB24" s="198">
        <f t="shared" si="8"/>
        <v>100</v>
      </c>
      <c r="AC24" s="198">
        <f t="shared" si="9"/>
        <v>100</v>
      </c>
      <c r="AD24" s="201">
        <f>(SMALL((T24,$V24,$X24,$Z24,$AB24),1))</f>
        <v>100</v>
      </c>
      <c r="AE24" s="201">
        <f>(SMALL((T24,$V24,$X24,$Z24,$AB24),2))</f>
        <v>100</v>
      </c>
      <c r="AF24" s="201">
        <f>(SMALL(($T24,$V24,$X24,$Z24,$AB24),3))</f>
        <v>100</v>
      </c>
      <c r="AG24" s="201">
        <f t="shared" si="10"/>
        <v>100</v>
      </c>
      <c r="AH24" s="201">
        <f>(SMALL(($T24,$V24,$X24,$Z24,$AB24),4))</f>
        <v>100</v>
      </c>
      <c r="AI24" s="201">
        <f>(SMALL(($U24,$W24,$Y24,$AA24,$AC24),1))</f>
        <v>100</v>
      </c>
      <c r="AJ24" s="232">
        <f>(SMALL(($AD24,$AE24,$AF24,$AG24),1))</f>
        <v>100</v>
      </c>
      <c r="AK24" s="232">
        <f>(SMALL(($AD24,$AE24,$AF24,$AG24),2))</f>
        <v>100</v>
      </c>
      <c r="AL24" s="232">
        <f>(SMALL(($AD24,$AE24,$AF24,$AG24),3))</f>
        <v>100</v>
      </c>
      <c r="AM24" s="202">
        <f t="shared" si="11"/>
      </c>
      <c r="AN24" s="203">
        <f t="shared" si="18"/>
      </c>
      <c r="AO24" s="257">
        <f t="shared" si="12"/>
        <v>100</v>
      </c>
      <c r="AP24" s="257">
        <f t="shared" si="13"/>
        <v>100</v>
      </c>
      <c r="AQ24" s="257">
        <f t="shared" si="14"/>
        <v>100</v>
      </c>
      <c r="AR24" s="257">
        <f t="shared" si="15"/>
        <v>100</v>
      </c>
      <c r="AS24" s="257">
        <f t="shared" si="16"/>
        <v>100</v>
      </c>
      <c r="AT24" s="257">
        <f t="shared" si="17"/>
        <v>100</v>
      </c>
    </row>
    <row r="25" spans="1:46" ht="19.5" customHeight="1">
      <c r="A25" s="230">
        <f>Engagement!K30</f>
      </c>
      <c r="B25" s="198">
        <f>IF($A25="",100,(IF(ISNA(VLOOKUP($A25,Res!$I$8:$N$47,2,FALSE)),100,VLOOKUP($A25,Res!$I$8:$N$47,2,FALSE))))</f>
        <v>100</v>
      </c>
      <c r="C25" s="198">
        <f>IF(ISNA(VLOOKUP($A25,Res!$M$8:$N$47,2,FALSE)),100,VLOOKUP($A25,Res!$M$8:$N$47,2,FALSE))</f>
        <v>100</v>
      </c>
      <c r="D25" s="213">
        <f>IF(ISNA(VLOOKUP($A25,Res!$I$56:$N$105,2,FALSE)),100,VLOOKUP($A25,Res!$I$56:$N$105,2,FALSE))</f>
        <v>100</v>
      </c>
      <c r="E25" s="213">
        <f>IF(ISNA(VLOOKUP($A25,Res!$M$56:$N$105,2,FALSE)),100,VLOOKUP($A25,Res!$M$56:$N$105,2,FALSE))</f>
        <v>100</v>
      </c>
      <c r="F25" s="213">
        <f>IF(ISNA(VLOOKUP($A25,Res!$I$107:$N$156,2,FALSE)),100,VLOOKUP($A25,Res!$I$107:$N$156,2,FALSE))</f>
        <v>100</v>
      </c>
      <c r="G25" s="213">
        <f>IF(ISNA(VLOOKUP($A25,Res!$M$107:$N$156,2,FALSE)),100,VLOOKUP($A25,Res!$M$107:$N$156,2,FALSE))</f>
        <v>100</v>
      </c>
      <c r="H25" s="199">
        <f>IF(ISNA(VLOOKUP($A25,Res!$I$165:$N$214,2,FALSE)),100,VLOOKUP($A25,Res!$I$165:$N$214,2,FALSE))</f>
        <v>100</v>
      </c>
      <c r="I25" s="199">
        <f>IF(ISNA(VLOOKUP($A25,Res!$M$165:$N$214,2,FALSE)),100,VLOOKUP($A25,Res!$M$165:$N$214,2,FALSE))</f>
        <v>100</v>
      </c>
      <c r="J25" s="199">
        <f>IF(ISNA(VLOOKUP($A25,Res!$I$216:$N$265,2,FALSE)),100,VLOOKUP($A25,Res!$I$216:$N$265,2,FALSE))</f>
        <v>100</v>
      </c>
      <c r="K25" s="199">
        <f>IF(ISNA(VLOOKUP($A25,Res!$M$216:$N$265,2,FALSE)),100,VLOOKUP($A25,Res!$M$216:$N$265,2,FALSE))</f>
        <v>100</v>
      </c>
      <c r="L25" s="200">
        <f>IF(ISNA(VLOOKUP($A25,Res!$I$274:$N$323,2,FALSE)),100,VLOOKUP($A25,Res!$I$274:$N$323,2,FALSE))</f>
        <v>100</v>
      </c>
      <c r="M25" s="200">
        <f>IF(ISNA(VLOOKUP($A25,Res!$M$274:$N$323,2,FALSE)),100,VLOOKUP($A25,Res!$M$274:$N$323,2,FALSE))</f>
        <v>100</v>
      </c>
      <c r="N25" s="200">
        <f>IF(ISNA(VLOOKUP($A25,Res!$I$325:$N$374,2,FALSE)),100,VLOOKUP($A25,Res!$I$325:$N$374,2,FALSE))</f>
        <v>100</v>
      </c>
      <c r="O25" s="200">
        <f>IF(ISNA(VLOOKUP($A25,Res!$M$325:$N$374,2,FALSE)),100,VLOOKUP($A25,Res!$M$325:$N$374,2,FALSE))</f>
        <v>100</v>
      </c>
      <c r="P25" s="199">
        <f>IF(ISNA(VLOOKUP($A25,Res!$I$383:$N$432,2,FALSE)),100,VLOOKUP($A25,Res!$I$383:$N$432,2,FALSE))</f>
        <v>100</v>
      </c>
      <c r="Q25" s="199">
        <f>IF(ISNA(VLOOKUP($A25,Res!$M$383:$N$432,2,FALSE)),100,VLOOKUP($A25,Res!$M$383:$N$432,2,FALSE))</f>
        <v>100</v>
      </c>
      <c r="R25" s="199">
        <f>IF(ISNA(VLOOKUP($A25,Res!$I$434:$N$483,2,FALSE)),100,VLOOKUP($A25,Res!$I$434:$N$483,2,FALSE))</f>
        <v>100</v>
      </c>
      <c r="S25" s="199">
        <f>IF(ISNA(VLOOKUP($A25,Res!$M$434:$N$483,2,FALSE)),100,VLOOKUP($A25,Res!$M$434:$N$483,2,FALSE))</f>
        <v>100</v>
      </c>
      <c r="T25" s="198">
        <f t="shared" si="0"/>
        <v>100</v>
      </c>
      <c r="U25" s="198">
        <f t="shared" si="1"/>
        <v>100</v>
      </c>
      <c r="V25" s="198">
        <f t="shared" si="2"/>
        <v>100</v>
      </c>
      <c r="W25" s="198">
        <f t="shared" si="3"/>
        <v>100</v>
      </c>
      <c r="X25" s="198">
        <f t="shared" si="4"/>
        <v>100</v>
      </c>
      <c r="Y25" s="198">
        <f t="shared" si="5"/>
        <v>100</v>
      </c>
      <c r="Z25" s="198">
        <f t="shared" si="6"/>
        <v>100</v>
      </c>
      <c r="AA25" s="198">
        <f t="shared" si="7"/>
        <v>100</v>
      </c>
      <c r="AB25" s="198">
        <f t="shared" si="8"/>
        <v>100</v>
      </c>
      <c r="AC25" s="198">
        <f t="shared" si="9"/>
        <v>100</v>
      </c>
      <c r="AD25" s="201">
        <f>(SMALL((T25,$V25,$X25,$Z25,$AB25),1))</f>
        <v>100</v>
      </c>
      <c r="AE25" s="201">
        <f>(SMALL((T25,$V25,$X25,$Z25,$AB25),2))</f>
        <v>100</v>
      </c>
      <c r="AF25" s="201">
        <f>(SMALL(($T25,$V25,$X25,$Z25,$AB25),3))</f>
        <v>100</v>
      </c>
      <c r="AG25" s="201">
        <f t="shared" si="10"/>
        <v>100</v>
      </c>
      <c r="AH25" s="201">
        <f>(SMALL(($T25,$V25,$X25,$Z25,$AB25),4))</f>
        <v>100</v>
      </c>
      <c r="AI25" s="201">
        <f>(SMALL(($U25,$W25,$Y25,$AA25,$AC25),1))</f>
        <v>100</v>
      </c>
      <c r="AJ25" s="232">
        <f>(SMALL(($AD25,$AE25,$AF25,$AG25),1))</f>
        <v>100</v>
      </c>
      <c r="AK25" s="232">
        <f>(SMALL(($AD25,$AE25,$AF25,$AG25),2))</f>
        <v>100</v>
      </c>
      <c r="AL25" s="232">
        <f>(SMALL(($AD25,$AE25,$AF25,$AG25),3))</f>
        <v>100</v>
      </c>
      <c r="AM25" s="202">
        <f t="shared" si="11"/>
      </c>
      <c r="AN25" s="203">
        <f t="shared" si="18"/>
      </c>
      <c r="AO25" s="257">
        <f t="shared" si="12"/>
        <v>100</v>
      </c>
      <c r="AP25" s="257">
        <f t="shared" si="13"/>
        <v>100</v>
      </c>
      <c r="AQ25" s="257">
        <f t="shared" si="14"/>
        <v>100</v>
      </c>
      <c r="AR25" s="257">
        <f t="shared" si="15"/>
        <v>100</v>
      </c>
      <c r="AS25" s="257">
        <f t="shared" si="16"/>
        <v>100</v>
      </c>
      <c r="AT25" s="257">
        <f t="shared" si="17"/>
        <v>100</v>
      </c>
    </row>
    <row r="26" spans="1:46" ht="19.5" customHeight="1">
      <c r="A26" s="230">
        <f>Engagement!K31</f>
      </c>
      <c r="B26" s="198">
        <f>IF($A26="",100,(IF(ISNA(VLOOKUP($A26,Res!$I$8:$N$47,2,FALSE)),100,VLOOKUP($A26,Res!$I$8:$N$47,2,FALSE))))</f>
        <v>100</v>
      </c>
      <c r="C26" s="198">
        <f>IF(ISNA(VLOOKUP($A26,Res!$M$8:$N$47,2,FALSE)),100,VLOOKUP($A26,Res!$M$8:$N$47,2,FALSE))</f>
        <v>100</v>
      </c>
      <c r="D26" s="213">
        <f>IF(ISNA(VLOOKUP($A26,Res!$I$56:$N$105,2,FALSE)),100,VLOOKUP($A26,Res!$I$56:$N$105,2,FALSE))</f>
        <v>100</v>
      </c>
      <c r="E26" s="213">
        <f>IF(ISNA(VLOOKUP($A26,Res!$M$56:$N$105,2,FALSE)),100,VLOOKUP($A26,Res!$M$56:$N$105,2,FALSE))</f>
        <v>100</v>
      </c>
      <c r="F26" s="213">
        <f>IF(ISNA(VLOOKUP($A26,Res!$I$107:$N$156,2,FALSE)),100,VLOOKUP($A26,Res!$I$107:$N$156,2,FALSE))</f>
        <v>100</v>
      </c>
      <c r="G26" s="213">
        <f>IF(ISNA(VLOOKUP($A26,Res!$M$107:$N$156,2,FALSE)),100,VLOOKUP($A26,Res!$M$107:$N$156,2,FALSE))</f>
        <v>100</v>
      </c>
      <c r="H26" s="199">
        <f>IF(ISNA(VLOOKUP($A26,Res!$I$165:$N$214,2,FALSE)),100,VLOOKUP($A26,Res!$I$165:$N$214,2,FALSE))</f>
        <v>100</v>
      </c>
      <c r="I26" s="199">
        <f>IF(ISNA(VLOOKUP($A26,Res!$M$165:$N$214,2,FALSE)),100,VLOOKUP($A26,Res!$M$165:$N$214,2,FALSE))</f>
        <v>100</v>
      </c>
      <c r="J26" s="199">
        <f>IF(ISNA(VLOOKUP($A26,Res!$I$216:$N$265,2,FALSE)),100,VLOOKUP($A26,Res!$I$216:$N$265,2,FALSE))</f>
        <v>100</v>
      </c>
      <c r="K26" s="199">
        <f>IF(ISNA(VLOOKUP($A26,Res!$M$216:$N$265,2,FALSE)),100,VLOOKUP($A26,Res!$M$216:$N$265,2,FALSE))</f>
        <v>100</v>
      </c>
      <c r="L26" s="200">
        <f>IF(ISNA(VLOOKUP($A26,Res!$I$274:$N$323,2,FALSE)),100,VLOOKUP($A26,Res!$I$274:$N$323,2,FALSE))</f>
        <v>100</v>
      </c>
      <c r="M26" s="200">
        <f>IF(ISNA(VLOOKUP($A26,Res!$M$274:$N$323,2,FALSE)),100,VLOOKUP($A26,Res!$M$274:$N$323,2,FALSE))</f>
        <v>100</v>
      </c>
      <c r="N26" s="200">
        <f>IF(ISNA(VLOOKUP($A26,Res!$I$325:$N$374,2,FALSE)),100,VLOOKUP($A26,Res!$I$325:$N$374,2,FALSE))</f>
        <v>100</v>
      </c>
      <c r="O26" s="200">
        <f>IF(ISNA(VLOOKUP($A26,Res!$M$325:$N$374,2,FALSE)),100,VLOOKUP($A26,Res!$M$325:$N$374,2,FALSE))</f>
        <v>100</v>
      </c>
      <c r="P26" s="199">
        <f>IF(ISNA(VLOOKUP($A26,Res!$I$383:$N$432,2,FALSE)),100,VLOOKUP($A26,Res!$I$383:$N$432,2,FALSE))</f>
        <v>100</v>
      </c>
      <c r="Q26" s="199">
        <f>IF(ISNA(VLOOKUP($A26,Res!$M$383:$N$432,2,FALSE)),100,VLOOKUP($A26,Res!$M$383:$N$432,2,FALSE))</f>
        <v>100</v>
      </c>
      <c r="R26" s="199">
        <f>IF(ISNA(VLOOKUP($A26,Res!$I$434:$N$483,2,FALSE)),100,VLOOKUP($A26,Res!$I$434:$N$483,2,FALSE))</f>
        <v>100</v>
      </c>
      <c r="S26" s="199">
        <f>IF(ISNA(VLOOKUP($A26,Res!$M$434:$N$483,2,FALSE)),100,VLOOKUP($A26,Res!$M$434:$N$483,2,FALSE))</f>
        <v>100</v>
      </c>
      <c r="T26" s="198">
        <f t="shared" si="0"/>
        <v>100</v>
      </c>
      <c r="U26" s="198">
        <f t="shared" si="1"/>
        <v>100</v>
      </c>
      <c r="V26" s="198">
        <f t="shared" si="2"/>
        <v>100</v>
      </c>
      <c r="W26" s="198">
        <f t="shared" si="3"/>
        <v>100</v>
      </c>
      <c r="X26" s="198">
        <f t="shared" si="4"/>
        <v>100</v>
      </c>
      <c r="Y26" s="198">
        <f t="shared" si="5"/>
        <v>100</v>
      </c>
      <c r="Z26" s="198">
        <f t="shared" si="6"/>
        <v>100</v>
      </c>
      <c r="AA26" s="198">
        <f t="shared" si="7"/>
        <v>100</v>
      </c>
      <c r="AB26" s="198">
        <f t="shared" si="8"/>
        <v>100</v>
      </c>
      <c r="AC26" s="198">
        <f t="shared" si="9"/>
        <v>100</v>
      </c>
      <c r="AD26" s="201">
        <f>(SMALL((T26,$V26,$X26,$Z26,$AB26),1))</f>
        <v>100</v>
      </c>
      <c r="AE26" s="201">
        <f>(SMALL((T26,$V26,$X26,$Z26,$AB26),2))</f>
        <v>100</v>
      </c>
      <c r="AF26" s="201">
        <f>(SMALL(($T26,$V26,$X26,$Z26,$AB26),3))</f>
        <v>100</v>
      </c>
      <c r="AG26" s="201">
        <f t="shared" si="10"/>
        <v>100</v>
      </c>
      <c r="AH26" s="201">
        <f>(SMALL(($T26,$V26,$X26,$Z26,$AB26),4))</f>
        <v>100</v>
      </c>
      <c r="AI26" s="201">
        <f>(SMALL(($U26,$W26,$Y26,$AA26,$AC26),1))</f>
        <v>100</v>
      </c>
      <c r="AJ26" s="232">
        <f>(SMALL(($AD26,$AE26,$AF26,$AG26),1))</f>
        <v>100</v>
      </c>
      <c r="AK26" s="232">
        <f>(SMALL(($AD26,$AE26,$AF26,$AG26),2))</f>
        <v>100</v>
      </c>
      <c r="AL26" s="232">
        <f>(SMALL(($AD26,$AE26,$AF26,$AG26),3))</f>
        <v>100</v>
      </c>
      <c r="AM26" s="202">
        <f t="shared" si="11"/>
      </c>
      <c r="AN26" s="203">
        <f t="shared" si="18"/>
      </c>
      <c r="AO26" s="257">
        <f t="shared" si="12"/>
        <v>100</v>
      </c>
      <c r="AP26" s="257">
        <f t="shared" si="13"/>
        <v>100</v>
      </c>
      <c r="AQ26" s="257">
        <f t="shared" si="14"/>
        <v>100</v>
      </c>
      <c r="AR26" s="257">
        <f t="shared" si="15"/>
        <v>100</v>
      </c>
      <c r="AS26" s="257">
        <f t="shared" si="16"/>
        <v>100</v>
      </c>
      <c r="AT26" s="257">
        <f t="shared" si="17"/>
        <v>100</v>
      </c>
    </row>
    <row r="27" spans="1:46" ht="19.5" customHeight="1">
      <c r="A27" s="230">
        <f>Engagement!K32</f>
      </c>
      <c r="B27" s="198">
        <f>IF($A27="",100,(IF(ISNA(VLOOKUP($A27,Res!$I$8:$N$47,2,FALSE)),100,VLOOKUP($A27,Res!$I$8:$N$47,2,FALSE))))</f>
        <v>100</v>
      </c>
      <c r="C27" s="198">
        <f>IF(ISNA(VLOOKUP($A27,Res!$M$8:$N$47,2,FALSE)),100,VLOOKUP($A27,Res!$M$8:$N$47,2,FALSE))</f>
        <v>100</v>
      </c>
      <c r="D27" s="213">
        <f>IF(ISNA(VLOOKUP($A27,Res!$I$56:$N$105,2,FALSE)),100,VLOOKUP($A27,Res!$I$56:$N$105,2,FALSE))</f>
        <v>100</v>
      </c>
      <c r="E27" s="213">
        <f>IF(ISNA(VLOOKUP($A27,Res!$M$56:$N$105,2,FALSE)),100,VLOOKUP($A27,Res!$M$56:$N$105,2,FALSE))</f>
        <v>100</v>
      </c>
      <c r="F27" s="213">
        <f>IF(ISNA(VLOOKUP($A27,Res!$I$107:$N$156,2,FALSE)),100,VLOOKUP($A27,Res!$I$107:$N$156,2,FALSE))</f>
        <v>100</v>
      </c>
      <c r="G27" s="213">
        <f>IF(ISNA(VLOOKUP($A27,Res!$M$107:$N$156,2,FALSE)),100,VLOOKUP($A27,Res!$M$107:$N$156,2,FALSE))</f>
        <v>100</v>
      </c>
      <c r="H27" s="199">
        <f>IF(ISNA(VLOOKUP($A27,Res!$I$165:$N$214,2,FALSE)),100,VLOOKUP($A27,Res!$I$165:$N$214,2,FALSE))</f>
        <v>100</v>
      </c>
      <c r="I27" s="199">
        <f>IF(ISNA(VLOOKUP($A27,Res!$M$165:$N$214,2,FALSE)),100,VLOOKUP($A27,Res!$M$165:$N$214,2,FALSE))</f>
        <v>100</v>
      </c>
      <c r="J27" s="199">
        <f>IF(ISNA(VLOOKUP($A27,Res!$I$216:$N$265,2,FALSE)),100,VLOOKUP($A27,Res!$I$216:$N$265,2,FALSE))</f>
        <v>100</v>
      </c>
      <c r="K27" s="199">
        <f>IF(ISNA(VLOOKUP($A27,Res!$M$216:$N$265,2,FALSE)),100,VLOOKUP($A27,Res!$M$216:$N$265,2,FALSE))</f>
        <v>100</v>
      </c>
      <c r="L27" s="200">
        <f>IF(ISNA(VLOOKUP($A27,Res!$I$274:$N$323,2,FALSE)),100,VLOOKUP($A27,Res!$I$274:$N$323,2,FALSE))</f>
        <v>100</v>
      </c>
      <c r="M27" s="200">
        <f>IF(ISNA(VLOOKUP($A27,Res!$M$274:$N$323,2,FALSE)),100,VLOOKUP($A27,Res!$M$274:$N$323,2,FALSE))</f>
        <v>100</v>
      </c>
      <c r="N27" s="200">
        <f>IF(ISNA(VLOOKUP($A27,Res!$I$325:$N$374,2,FALSE)),100,VLOOKUP($A27,Res!$I$325:$N$374,2,FALSE))</f>
        <v>100</v>
      </c>
      <c r="O27" s="200">
        <f>IF(ISNA(VLOOKUP($A27,Res!$M$325:$N$374,2,FALSE)),100,VLOOKUP($A27,Res!$M$325:$N$374,2,FALSE))</f>
        <v>100</v>
      </c>
      <c r="P27" s="199">
        <f>IF(ISNA(VLOOKUP($A27,Res!$I$383:$N$432,2,FALSE)),100,VLOOKUP($A27,Res!$I$383:$N$432,2,FALSE))</f>
        <v>100</v>
      </c>
      <c r="Q27" s="199">
        <f>IF(ISNA(VLOOKUP($A27,Res!$M$383:$N$432,2,FALSE)),100,VLOOKUP($A27,Res!$M$383:$N$432,2,FALSE))</f>
        <v>100</v>
      </c>
      <c r="R27" s="199">
        <f>IF(ISNA(VLOOKUP($A27,Res!$I$434:$N$483,2,FALSE)),100,VLOOKUP($A27,Res!$I$434:$N$483,2,FALSE))</f>
        <v>100</v>
      </c>
      <c r="S27" s="199">
        <f>IF(ISNA(VLOOKUP($A27,Res!$M$434:$N$483,2,FALSE)),100,VLOOKUP($A27,Res!$M$434:$N$483,2,FALSE))</f>
        <v>100</v>
      </c>
      <c r="T27" s="198">
        <f t="shared" si="0"/>
        <v>100</v>
      </c>
      <c r="U27" s="198">
        <f t="shared" si="1"/>
        <v>100</v>
      </c>
      <c r="V27" s="198">
        <f t="shared" si="2"/>
        <v>100</v>
      </c>
      <c r="W27" s="198">
        <f t="shared" si="3"/>
        <v>100</v>
      </c>
      <c r="X27" s="198">
        <f t="shared" si="4"/>
        <v>100</v>
      </c>
      <c r="Y27" s="198">
        <f t="shared" si="5"/>
        <v>100</v>
      </c>
      <c r="Z27" s="198">
        <f t="shared" si="6"/>
        <v>100</v>
      </c>
      <c r="AA27" s="198">
        <f t="shared" si="7"/>
        <v>100</v>
      </c>
      <c r="AB27" s="198">
        <f t="shared" si="8"/>
        <v>100</v>
      </c>
      <c r="AC27" s="198">
        <f t="shared" si="9"/>
        <v>100</v>
      </c>
      <c r="AD27" s="201">
        <f>(SMALL((T27,$V27,$X27,$Z27,$AB27),1))</f>
        <v>100</v>
      </c>
      <c r="AE27" s="201">
        <f>(SMALL((T27,$V27,$X27,$Z27,$AB27),2))</f>
        <v>100</v>
      </c>
      <c r="AF27" s="201">
        <f>(SMALL(($T27,$V27,$X27,$Z27,$AB27),3))</f>
        <v>100</v>
      </c>
      <c r="AG27" s="201">
        <f t="shared" si="10"/>
        <v>100</v>
      </c>
      <c r="AH27" s="201">
        <f>(SMALL(($T27,$V27,$X27,$Z27,$AB27),4))</f>
        <v>100</v>
      </c>
      <c r="AI27" s="201">
        <f>(SMALL(($U27,$W27,$Y27,$AA27,$AC27),1))</f>
        <v>100</v>
      </c>
      <c r="AJ27" s="232">
        <f>(SMALL(($AD27,$AE27,$AF27,$AG27),1))</f>
        <v>100</v>
      </c>
      <c r="AK27" s="232">
        <f>(SMALL(($AD27,$AE27,$AF27,$AG27),2))</f>
        <v>100</v>
      </c>
      <c r="AL27" s="232">
        <f>(SMALL(($AD27,$AE27,$AF27,$AG27),3))</f>
        <v>100</v>
      </c>
      <c r="AM27" s="202">
        <f t="shared" si="11"/>
      </c>
      <c r="AN27" s="203">
        <f t="shared" si="18"/>
      </c>
      <c r="AO27" s="257">
        <f t="shared" si="12"/>
        <v>100</v>
      </c>
      <c r="AP27" s="257">
        <f t="shared" si="13"/>
        <v>100</v>
      </c>
      <c r="AQ27" s="257">
        <f t="shared" si="14"/>
        <v>100</v>
      </c>
      <c r="AR27" s="257">
        <f t="shared" si="15"/>
        <v>100</v>
      </c>
      <c r="AS27" s="257">
        <f t="shared" si="16"/>
        <v>100</v>
      </c>
      <c r="AT27" s="257">
        <f t="shared" si="17"/>
        <v>100</v>
      </c>
    </row>
  </sheetData>
  <sheetProtection/>
  <mergeCells count="11">
    <mergeCell ref="P4:Q4"/>
    <mergeCell ref="A2:AN2"/>
    <mergeCell ref="B4:C4"/>
    <mergeCell ref="D4:E4"/>
    <mergeCell ref="F4:G4"/>
    <mergeCell ref="H4:I4"/>
    <mergeCell ref="J4:K4"/>
    <mergeCell ref="L4:M4"/>
    <mergeCell ref="N4:O4"/>
    <mergeCell ref="R4:S4"/>
    <mergeCell ref="B3:AN3"/>
  </mergeCells>
  <conditionalFormatting sqref="B5:AL27 AN5:AT27">
    <cfRule type="cellIs" priority="1" dxfId="0" operator="greaterThan" stopIfTrue="1">
      <formula>99</formula>
    </cfRule>
  </conditionalFormatting>
  <conditionalFormatting sqref="AM5:AM27">
    <cfRule type="cellIs" priority="2" dxfId="0" operator="greaterThan" stopIfTrue="1">
      <formula>200</formula>
    </cfRule>
  </conditionalFormatting>
  <printOptions horizontalCentered="1"/>
  <pageMargins left="0.15748031496062992" right="0.31496062992125984" top="0.1968503937007874" bottom="0.4724409448818898" header="0.11811023622047245" footer="0.1968503937007874"/>
  <pageSetup horizontalDpi="300" verticalDpi="3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codeName="Feuil6"/>
  <dimension ref="B1:O49"/>
  <sheetViews>
    <sheetView showGridLines="0" showZeros="0" zoomScale="75" zoomScaleNormal="75" zoomScalePageLayoutView="0" workbookViewId="0" topLeftCell="A1">
      <selection activeCell="C30" sqref="C30"/>
    </sheetView>
  </sheetViews>
  <sheetFormatPr defaultColWidth="11.421875" defaultRowHeight="12.75"/>
  <cols>
    <col min="2" max="2" width="4.7109375" style="11" customWidth="1"/>
    <col min="3" max="3" width="28.7109375" style="0" customWidth="1"/>
    <col min="4" max="4" width="4.7109375" style="14" customWidth="1"/>
    <col min="5" max="5" width="5.7109375" style="0" customWidth="1"/>
    <col min="6" max="6" width="2.7109375" style="0" customWidth="1"/>
    <col min="7" max="7" width="5.7109375" style="0" customWidth="1"/>
    <col min="8" max="8" width="2.7109375" style="0" customWidth="1"/>
    <col min="9" max="9" width="5.7109375" style="0" customWidth="1"/>
    <col min="10" max="10" width="2.7109375" style="0" customWidth="1"/>
    <col min="11" max="11" width="5.7109375" style="0" customWidth="1"/>
    <col min="12" max="12" width="2.7109375" style="0" customWidth="1"/>
    <col min="13" max="13" width="4.7109375" style="14" customWidth="1"/>
    <col min="14" max="14" width="13.7109375" style="0" customWidth="1"/>
  </cols>
  <sheetData>
    <row r="1" spans="2:15" ht="18.75" customHeight="1">
      <c r="B1" s="341">
        <f>Organisation!$G$15</f>
        <v>0</v>
      </c>
      <c r="C1" s="342"/>
      <c r="D1" s="363">
        <f>Organisation!$T$15</f>
        <v>0</v>
      </c>
      <c r="E1" s="363"/>
      <c r="F1" s="363"/>
      <c r="G1" s="363"/>
      <c r="H1" s="363"/>
      <c r="I1" s="362">
        <f>Organisation!$L$11</f>
        <v>0</v>
      </c>
      <c r="J1" s="362"/>
      <c r="K1" s="362"/>
      <c r="L1" s="362"/>
      <c r="M1" s="362"/>
      <c r="N1" s="362"/>
      <c r="O1" s="362"/>
    </row>
    <row r="2" spans="2:15" ht="24.75" customHeight="1">
      <c r="B2" s="341">
        <f>Organisation!$M$19</f>
        <v>0</v>
      </c>
      <c r="C2" s="342"/>
      <c r="D2" s="363">
        <f>Organisation!$P$23</f>
        <v>0</v>
      </c>
      <c r="E2" s="363"/>
      <c r="F2" s="363"/>
      <c r="G2" s="363"/>
      <c r="H2" s="363"/>
      <c r="I2" s="363">
        <f>Organisation!$P$24</f>
        <v>0</v>
      </c>
      <c r="J2" s="363"/>
      <c r="K2" s="363"/>
      <c r="L2" s="363"/>
      <c r="M2" s="363"/>
      <c r="N2" s="363"/>
      <c r="O2" s="363"/>
    </row>
    <row r="4" ht="12.75" hidden="1"/>
    <row r="5" ht="12.75" hidden="1"/>
    <row r="6" ht="12.75" hidden="1"/>
    <row r="7" spans="2:14" ht="26.25">
      <c r="B7" s="3" t="s">
        <v>53</v>
      </c>
      <c r="C7" s="1"/>
      <c r="D7" s="12"/>
      <c r="E7" s="1"/>
      <c r="F7" s="1"/>
      <c r="G7" s="1"/>
      <c r="H7" s="1"/>
      <c r="I7" s="1"/>
      <c r="J7" s="1"/>
      <c r="K7" s="1"/>
      <c r="L7" s="1"/>
      <c r="M7" s="12"/>
      <c r="N7" s="1"/>
    </row>
    <row r="8" spans="2:14" ht="26.25" hidden="1">
      <c r="B8" s="3"/>
      <c r="C8" s="1"/>
      <c r="D8" s="12"/>
      <c r="E8" s="1"/>
      <c r="F8" s="1"/>
      <c r="G8" s="1"/>
      <c r="H8" s="1"/>
      <c r="I8" s="1"/>
      <c r="J8" s="1"/>
      <c r="K8" s="1"/>
      <c r="L8" s="1"/>
      <c r="M8" s="12"/>
      <c r="N8" s="1"/>
    </row>
    <row r="9" spans="2:14" ht="12.75">
      <c r="B9" s="10"/>
      <c r="C9" s="10"/>
      <c r="D9" s="16"/>
      <c r="E9" s="10"/>
      <c r="F9" s="10"/>
      <c r="G9" s="10"/>
      <c r="H9" s="10"/>
      <c r="I9" s="10"/>
      <c r="J9" s="10"/>
      <c r="K9" s="10"/>
      <c r="L9" s="10"/>
      <c r="M9" s="16"/>
      <c r="N9" s="10"/>
    </row>
    <row r="10" spans="2:14" ht="33.75">
      <c r="B10" s="6" t="s">
        <v>2</v>
      </c>
      <c r="C10" s="1"/>
      <c r="D10" s="12"/>
      <c r="E10" s="1"/>
      <c r="F10" s="1"/>
      <c r="G10" s="1"/>
      <c r="H10" s="1"/>
      <c r="I10" s="1"/>
      <c r="J10" s="1"/>
      <c r="K10" s="1"/>
      <c r="L10" s="1"/>
      <c r="M10" s="12"/>
      <c r="N10" s="1"/>
    </row>
    <row r="11" spans="2:14" ht="12.75">
      <c r="B11" s="10"/>
      <c r="C11" s="10"/>
      <c r="D11" s="16"/>
      <c r="E11" s="10"/>
      <c r="F11" s="10"/>
      <c r="G11" s="10"/>
      <c r="H11" s="10"/>
      <c r="I11" s="10"/>
      <c r="J11" s="10"/>
      <c r="K11" s="10"/>
      <c r="L11" s="10"/>
      <c r="M11" s="16"/>
      <c r="N11" s="10"/>
    </row>
    <row r="12" spans="2:14" ht="12.75">
      <c r="B12" s="10"/>
      <c r="C12" s="10"/>
      <c r="D12" s="16"/>
      <c r="E12" s="10"/>
      <c r="F12" s="10"/>
      <c r="G12" s="10"/>
      <c r="H12" s="10"/>
      <c r="I12" s="10"/>
      <c r="J12" s="10"/>
      <c r="K12" s="10"/>
      <c r="L12" s="10"/>
      <c r="M12" s="16"/>
      <c r="N12" s="10"/>
    </row>
    <row r="13" spans="2:14" ht="26.25">
      <c r="B13" s="3" t="s">
        <v>9</v>
      </c>
      <c r="C13" s="1"/>
      <c r="D13" s="12"/>
      <c r="E13" s="1"/>
      <c r="F13" s="1"/>
      <c r="G13" s="1"/>
      <c r="H13" s="1"/>
      <c r="I13" s="1"/>
      <c r="J13" s="1"/>
      <c r="K13" s="1"/>
      <c r="L13" s="1"/>
      <c r="M13" s="12"/>
      <c r="N13" s="1"/>
    </row>
    <row r="14" spans="2:14" ht="12.75">
      <c r="B14" s="10"/>
      <c r="C14" s="10"/>
      <c r="D14" s="16"/>
      <c r="E14" s="10"/>
      <c r="F14" s="10"/>
      <c r="G14" s="10"/>
      <c r="H14" s="10"/>
      <c r="I14" s="10"/>
      <c r="J14" s="10"/>
      <c r="K14" s="10"/>
      <c r="L14" s="10"/>
      <c r="M14" s="16"/>
      <c r="N14" s="10"/>
    </row>
    <row r="15" spans="2:14" ht="35.25">
      <c r="B15" s="21"/>
      <c r="C15" s="20">
        <f>Organisation!$C$10</f>
        <v>2011</v>
      </c>
      <c r="D15" s="16"/>
      <c r="E15" s="10"/>
      <c r="F15" s="10"/>
      <c r="G15" s="10"/>
      <c r="H15" s="10"/>
      <c r="I15" s="10"/>
      <c r="J15" s="10"/>
      <c r="K15" s="10"/>
      <c r="L15" s="10"/>
      <c r="M15" s="16"/>
      <c r="N15" s="10"/>
    </row>
    <row r="16" spans="2:14" ht="26.25">
      <c r="B16" s="3" t="s">
        <v>24</v>
      </c>
      <c r="C16" s="1"/>
      <c r="D16" s="12"/>
      <c r="E16" s="1"/>
      <c r="F16" s="1"/>
      <c r="G16" s="1"/>
      <c r="H16" s="1"/>
      <c r="I16" s="1"/>
      <c r="J16" s="1"/>
      <c r="K16" s="1"/>
      <c r="L16" s="1"/>
      <c r="M16" s="12"/>
      <c r="N16" s="1"/>
    </row>
    <row r="17" spans="3:14" ht="12.75" hidden="1">
      <c r="C17" s="10"/>
      <c r="D17" s="16"/>
      <c r="E17" s="10"/>
      <c r="F17" s="10"/>
      <c r="G17" s="10"/>
      <c r="H17" s="10"/>
      <c r="I17" s="10"/>
      <c r="J17" s="10"/>
      <c r="K17" s="10"/>
      <c r="L17" s="10"/>
      <c r="M17" s="16"/>
      <c r="N17" s="10"/>
    </row>
    <row r="18" ht="12.75" hidden="1">
      <c r="C18" s="15"/>
    </row>
    <row r="19" ht="12.75" hidden="1"/>
    <row r="20" ht="12.75" hidden="1"/>
    <row r="22" spans="3:14" ht="12.75" customHeight="1">
      <c r="C22" s="11" t="s">
        <v>14</v>
      </c>
      <c r="D22" s="13"/>
      <c r="E22" s="324" t="s">
        <v>25</v>
      </c>
      <c r="F22" s="324"/>
      <c r="G22" s="324"/>
      <c r="H22" s="324"/>
      <c r="I22" s="324"/>
      <c r="J22" s="324"/>
      <c r="K22" s="324"/>
      <c r="L22" s="324"/>
      <c r="M22" s="324"/>
      <c r="N22" s="11" t="s">
        <v>26</v>
      </c>
    </row>
    <row r="23" spans="2:14" ht="18.75" customHeight="1">
      <c r="B23" s="116">
        <v>1</v>
      </c>
      <c r="C23" s="118">
        <f>IF(SUM(PE!AD5:PE!AF5,PE!AG5)&gt;100,"",PE!A5)</f>
      </c>
      <c r="D23" s="101"/>
      <c r="E23" s="119">
        <f>IF(SUM(PE!$AD5:PE!$AF5,PE!$AG5)&gt;100,"",PE!AD5)</f>
      </c>
      <c r="F23" s="119" t="s">
        <v>34</v>
      </c>
      <c r="G23" s="119">
        <f>IF(SUM(PE!$AD5:PE!$AF5,PE!$AG5)&gt;100,"",PE!AE5)</f>
      </c>
      <c r="H23" s="119" t="s">
        <v>34</v>
      </c>
      <c r="I23" s="119">
        <f>IF(SUM(PE!$AD5:PE!$AF5,PE!$AG5)&gt;100,"",PE!AF5)</f>
      </c>
      <c r="J23" s="119" t="s">
        <v>34</v>
      </c>
      <c r="K23" s="119">
        <f>IF(SUM(PE!$AD5:PE!$AF5,PE!$AG5)&gt;100,"",PE!AG5)</f>
      </c>
      <c r="L23" s="119" t="s">
        <v>35</v>
      </c>
      <c r="M23" s="101"/>
      <c r="N23" s="106">
        <f>IF(SUM(PE!$AD5:PE!$AF5,PE!$AG5)&gt;100,"",PE!AM5)</f>
      </c>
    </row>
    <row r="24" spans="2:14" ht="18.75" customHeight="1">
      <c r="B24" s="116">
        <v>2</v>
      </c>
      <c r="C24" s="118">
        <f>IF(SUM(PE!AD6:PE!AF6,PE!AG6)&gt;100,"",PE!A6)</f>
      </c>
      <c r="D24" s="101"/>
      <c r="E24" s="119">
        <f>IF(SUM(PE!$AD6:PE!$AF6,PE!$AG6)&gt;100,"",PE!AD6)</f>
      </c>
      <c r="F24" s="119" t="s">
        <v>34</v>
      </c>
      <c r="G24" s="119">
        <f>IF(SUM(PE!$AD6:PE!$AF6,PE!$AG6)&gt;100,"",PE!AE6)</f>
      </c>
      <c r="H24" s="119" t="s">
        <v>34</v>
      </c>
      <c r="I24" s="119">
        <f>IF(SUM(PE!$AD6:PE!$AF6,PE!$AG6)&gt;100,"",PE!AF6)</f>
      </c>
      <c r="J24" s="119" t="s">
        <v>34</v>
      </c>
      <c r="K24" s="119">
        <f>IF(SUM(PE!$AD6:PE!$AF6,PE!$AG6)&gt;100,"",PE!AG6)</f>
      </c>
      <c r="L24" s="119" t="s">
        <v>35</v>
      </c>
      <c r="M24" s="101"/>
      <c r="N24" s="106">
        <f>IF(SUM(PE!$AD6:PE!$AF6,PE!$AG6)&gt;100,"",PE!AM6)</f>
      </c>
    </row>
    <row r="25" spans="2:14" ht="18.75" customHeight="1">
      <c r="B25" s="116">
        <v>3</v>
      </c>
      <c r="C25" s="118">
        <f>IF(SUM(PE!AD7:PE!AF7,PE!AG7)&gt;100,"",PE!A7)</f>
      </c>
      <c r="D25" s="101"/>
      <c r="E25" s="119">
        <f>IF(SUM(PE!$AD7:PE!$AF7,PE!$AG7)&gt;100,"",PE!AD7)</f>
      </c>
      <c r="F25" s="119" t="s">
        <v>34</v>
      </c>
      <c r="G25" s="119">
        <f>IF(SUM(PE!$AD7:PE!$AF7,PE!$AG7)&gt;100,"",PE!AE7)</f>
      </c>
      <c r="H25" s="119" t="s">
        <v>34</v>
      </c>
      <c r="I25" s="119">
        <f>IF(SUM(PE!$AD7:PE!$AF7,PE!$AG7)&gt;100,"",PE!AF7)</f>
      </c>
      <c r="J25" s="119" t="s">
        <v>34</v>
      </c>
      <c r="K25" s="119">
        <f>IF(SUM(PE!$AD7:PE!$AF7,PE!$AG7)&gt;100,"",PE!AG7)</f>
      </c>
      <c r="L25" s="119" t="s">
        <v>35</v>
      </c>
      <c r="M25" s="101"/>
      <c r="N25" s="106">
        <f>IF(SUM(PE!$AD7:PE!$AF7,PE!$AG7)&gt;100,"",PE!AM7)</f>
      </c>
    </row>
    <row r="26" spans="2:14" ht="18.75" customHeight="1">
      <c r="B26" s="116">
        <v>4</v>
      </c>
      <c r="C26" s="118">
        <f>IF(SUM(PE!AD8:PE!AF8,PE!AG8)&gt;100,"",PE!A8)</f>
      </c>
      <c r="D26" s="101"/>
      <c r="E26" s="119">
        <f>IF(SUM(PE!$AD8:PE!$AF8,PE!$AG8)&gt;100,"",PE!AD8)</f>
      </c>
      <c r="F26" s="119" t="s">
        <v>34</v>
      </c>
      <c r="G26" s="119">
        <f>IF(SUM(PE!$AD8:PE!$AF8,PE!$AG8)&gt;100,"",PE!AE8)</f>
      </c>
      <c r="H26" s="119" t="s">
        <v>34</v>
      </c>
      <c r="I26" s="119">
        <f>IF(SUM(PE!$AD8:PE!$AF8,PE!$AG8)&gt;100,"",PE!AF8)</f>
      </c>
      <c r="J26" s="119" t="s">
        <v>34</v>
      </c>
      <c r="K26" s="119">
        <f>IF(SUM(PE!$AD8:PE!$AF8,PE!$AG8)&gt;100,"",PE!AG8)</f>
      </c>
      <c r="L26" s="119" t="s">
        <v>35</v>
      </c>
      <c r="M26" s="101"/>
      <c r="N26" s="106">
        <f>IF(SUM(PE!$AD8:PE!$AF8,PE!$AG8)&gt;100,"",PE!AM8)</f>
      </c>
    </row>
    <row r="27" spans="2:14" ht="18.75" customHeight="1">
      <c r="B27" s="116">
        <v>5</v>
      </c>
      <c r="C27" s="118">
        <f>IF(SUM(PE!AD9:PE!AF9,PE!AG9)&gt;100,"",PE!A9)</f>
      </c>
      <c r="D27" s="101"/>
      <c r="E27" s="119">
        <f>IF(SUM(PE!$AD9:PE!$AF9,PE!$AG9)&gt;100,"",PE!AD9)</f>
      </c>
      <c r="F27" s="119" t="s">
        <v>34</v>
      </c>
      <c r="G27" s="119">
        <f>IF(SUM(PE!$AD9:PE!$AF9,PE!$AG9)&gt;100,"",PE!AE9)</f>
      </c>
      <c r="H27" s="119" t="s">
        <v>34</v>
      </c>
      <c r="I27" s="119">
        <f>IF(SUM(PE!$AD9:PE!$AF9,PE!$AG9)&gt;100,"",PE!AF9)</f>
      </c>
      <c r="J27" s="119" t="s">
        <v>34</v>
      </c>
      <c r="K27" s="119">
        <f>IF(SUM(PE!$AD9:PE!$AF9,PE!$AG9)&gt;100,"",PE!AG9)</f>
      </c>
      <c r="L27" s="119" t="s">
        <v>35</v>
      </c>
      <c r="M27" s="101"/>
      <c r="N27" s="106">
        <f>IF(SUM(PE!$AD9:PE!$AF9,PE!$AG9)&gt;100,"",PE!AM9)</f>
      </c>
    </row>
    <row r="28" spans="2:14" ht="18.75" customHeight="1">
      <c r="B28" s="116">
        <v>6</v>
      </c>
      <c r="C28" s="118">
        <f>IF(SUM(PE!AD10:PE!AF10,PE!AG10)&gt;100,"",PE!A10)</f>
      </c>
      <c r="D28" s="101"/>
      <c r="E28" s="119">
        <f>IF(SUM(PE!$AD10:PE!$AF10,PE!$AG10)&gt;100,"",PE!AD10)</f>
      </c>
      <c r="F28" s="119" t="s">
        <v>34</v>
      </c>
      <c r="G28" s="119">
        <f>IF(SUM(PE!$AD10:PE!$AF10,PE!$AG10)&gt;100,"",PE!AE10)</f>
      </c>
      <c r="H28" s="119" t="s">
        <v>34</v>
      </c>
      <c r="I28" s="119">
        <f>IF(SUM(PE!$AD10:PE!$AF10,PE!$AG10)&gt;100,"",PE!AF10)</f>
      </c>
      <c r="J28" s="119" t="s">
        <v>34</v>
      </c>
      <c r="K28" s="119">
        <f>IF(SUM(PE!$AD10:PE!$AF10,PE!$AG10)&gt;100,"",PE!AG10)</f>
      </c>
      <c r="L28" s="119" t="s">
        <v>35</v>
      </c>
      <c r="M28" s="101"/>
      <c r="N28" s="106">
        <f>IF(SUM(PE!$AD10:PE!$AF10,PE!$AG10)&gt;100,"",PE!AM10)</f>
      </c>
    </row>
    <row r="29" spans="2:14" ht="18.75" customHeight="1">
      <c r="B29" s="116">
        <v>7</v>
      </c>
      <c r="C29" s="118">
        <f>IF(SUM(PE!AD11:PE!AF11,PE!AG11)&gt;100,"",PE!A11)</f>
      </c>
      <c r="D29" s="101"/>
      <c r="E29" s="119">
        <f>IF(SUM(PE!$AD11:PE!$AF11,PE!$AG11)&gt;100,"",PE!AD11)</f>
      </c>
      <c r="F29" s="119" t="s">
        <v>34</v>
      </c>
      <c r="G29" s="119">
        <f>IF(SUM(PE!$AD11:PE!$AF11,PE!$AG11)&gt;100,"",PE!AE11)</f>
      </c>
      <c r="H29" s="119" t="s">
        <v>34</v>
      </c>
      <c r="I29" s="119">
        <f>IF(SUM(PE!$AD11:PE!$AF11,PE!$AG11)&gt;100,"",PE!AF11)</f>
      </c>
      <c r="J29" s="119" t="s">
        <v>34</v>
      </c>
      <c r="K29" s="119">
        <f>IF(SUM(PE!$AD11:PE!$AF11,PE!$AG11)&gt;100,"",PE!AG11)</f>
      </c>
      <c r="L29" s="119" t="s">
        <v>35</v>
      </c>
      <c r="M29" s="101"/>
      <c r="N29" s="106">
        <f>IF(SUM(PE!$AD11:PE!$AF11,PE!$AG11)&gt;100,"",PE!AM11)</f>
      </c>
    </row>
    <row r="30" spans="2:14" ht="18.75" customHeight="1">
      <c r="B30" s="116">
        <v>8</v>
      </c>
      <c r="C30" s="118">
        <f>IF(SUM(PE!AD12:PE!AF12,PE!AG12)&gt;100,"",PE!A12)</f>
      </c>
      <c r="D30" s="101"/>
      <c r="E30" s="119">
        <f>IF(SUM(PE!$AD12:PE!$AF12,PE!$AG12)&gt;100,"",PE!AD12)</f>
      </c>
      <c r="F30" s="119" t="s">
        <v>34</v>
      </c>
      <c r="G30" s="119">
        <f>IF(SUM(PE!$AD12:PE!$AF12,PE!$AG12)&gt;100,"",PE!AE12)</f>
      </c>
      <c r="H30" s="119" t="s">
        <v>34</v>
      </c>
      <c r="I30" s="119">
        <f>IF(SUM(PE!$AD12:PE!$AF12,PE!$AG12)&gt;100,"",PE!AF12)</f>
      </c>
      <c r="J30" s="119" t="s">
        <v>34</v>
      </c>
      <c r="K30" s="119">
        <f>IF(SUM(PE!$AD12:PE!$AF12,PE!$AG12)&gt;100,"",PE!AG12)</f>
      </c>
      <c r="L30" s="119" t="s">
        <v>35</v>
      </c>
      <c r="M30" s="101"/>
      <c r="N30" s="106">
        <f>IF(SUM(PE!$AD12:PE!$AF12,PE!$AG12)&gt;100,"",PE!AM12)</f>
      </c>
    </row>
    <row r="31" spans="2:14" ht="18.75" customHeight="1">
      <c r="B31" s="116">
        <v>9</v>
      </c>
      <c r="C31" s="118">
        <f>IF(SUM(PE!AD13:PE!AF13,PE!AG13)&gt;100,"",PE!A13)</f>
      </c>
      <c r="D31" s="101"/>
      <c r="E31" s="119">
        <f>IF(SUM(PE!$AD13:PE!$AF13,PE!$AG13)&gt;100,"",PE!AD13)</f>
      </c>
      <c r="F31" s="119" t="s">
        <v>34</v>
      </c>
      <c r="G31" s="119">
        <f>IF(SUM(PE!$AD13:PE!$AF13,PE!$AG13)&gt;100,"",PE!AE13)</f>
      </c>
      <c r="H31" s="119" t="s">
        <v>34</v>
      </c>
      <c r="I31" s="119">
        <f>IF(SUM(PE!$AD13:PE!$AF13,PE!$AG13)&gt;100,"",PE!AF13)</f>
      </c>
      <c r="J31" s="119" t="s">
        <v>34</v>
      </c>
      <c r="K31" s="119">
        <f>IF(SUM(PE!$AD13:PE!$AF13,PE!$AG13)&gt;100,"",PE!AG13)</f>
      </c>
      <c r="L31" s="119" t="s">
        <v>35</v>
      </c>
      <c r="M31" s="101"/>
      <c r="N31" s="106">
        <f>IF(SUM(PE!$AD13:PE!$AF13,PE!$AG13)&gt;100,"",PE!AM13)</f>
      </c>
    </row>
    <row r="32" spans="2:14" ht="18.75" customHeight="1">
      <c r="B32" s="116">
        <v>10</v>
      </c>
      <c r="C32" s="118">
        <f>IF(SUM(PE!AD14:PE!AF14,PE!AG14)&gt;100,"",PE!A14)</f>
      </c>
      <c r="D32" s="101"/>
      <c r="E32" s="119">
        <f>IF(SUM(PE!$AD14:PE!$AF14,PE!$AG14)&gt;100,"",PE!AD14)</f>
      </c>
      <c r="F32" s="119" t="s">
        <v>34</v>
      </c>
      <c r="G32" s="119">
        <f>IF(SUM(PE!$AD14:PE!$AF14,PE!$AG14)&gt;100,"",PE!AE14)</f>
      </c>
      <c r="H32" s="119" t="s">
        <v>34</v>
      </c>
      <c r="I32" s="119">
        <f>IF(SUM(PE!$AD14:PE!$AF14,PE!$AG14)&gt;100,"",PE!AF14)</f>
      </c>
      <c r="J32" s="119" t="s">
        <v>34</v>
      </c>
      <c r="K32" s="119">
        <f>IF(SUM(PE!$AD14:PE!$AF14,PE!$AG14)&gt;100,"",PE!AG14)</f>
      </c>
      <c r="L32" s="119" t="s">
        <v>35</v>
      </c>
      <c r="M32" s="101"/>
      <c r="N32" s="106">
        <f>IF(SUM(PE!$AD14:PE!$AF14,PE!$AG14)&gt;100,"",PE!AM14)</f>
      </c>
    </row>
    <row r="33" spans="2:14" ht="18.75" customHeight="1">
      <c r="B33" s="116">
        <v>11</v>
      </c>
      <c r="C33" s="118">
        <f>IF(SUM(PE!AD15:PE!AF15,PE!AG15)&gt;100,"",PE!A15)</f>
      </c>
      <c r="D33" s="101"/>
      <c r="E33" s="119">
        <f>IF(SUM(PE!$AD15:PE!$AF15,PE!$AG15)&gt;100,"",PE!AD15)</f>
      </c>
      <c r="F33" s="119" t="s">
        <v>34</v>
      </c>
      <c r="G33" s="119">
        <f>IF(SUM(PE!$AD15:PE!$AF15,PE!$AG15)&gt;100,"",PE!AE15)</f>
      </c>
      <c r="H33" s="119" t="s">
        <v>34</v>
      </c>
      <c r="I33" s="119">
        <f>IF(SUM(PE!$AD15:PE!$AF15,PE!$AG15)&gt;100,"",PE!AF15)</f>
      </c>
      <c r="J33" s="119" t="s">
        <v>34</v>
      </c>
      <c r="K33" s="119">
        <f>IF(SUM(PE!$AD15:PE!$AF15,PE!$AG15)&gt;100,"",PE!AG15)</f>
      </c>
      <c r="L33" s="119" t="s">
        <v>35</v>
      </c>
      <c r="M33" s="101"/>
      <c r="N33" s="106">
        <f>IF(SUM(PE!$AD15:PE!$AF15,PE!$AG15)&gt;100,"",PE!AM15)</f>
      </c>
    </row>
    <row r="34" spans="2:14" ht="18.75" customHeight="1">
      <c r="B34" s="116">
        <v>12</v>
      </c>
      <c r="C34" s="118">
        <f>IF(SUM(PE!AD16:PE!AF16,PE!AG16)&gt;100,"",PE!A16)</f>
      </c>
      <c r="D34" s="101"/>
      <c r="E34" s="119">
        <f>IF(SUM(PE!$AD16:PE!$AF16,PE!$AG16)&gt;100,"",PE!AD16)</f>
      </c>
      <c r="F34" s="119" t="s">
        <v>34</v>
      </c>
      <c r="G34" s="119">
        <f>IF(SUM(PE!$AD16:PE!$AF16,PE!$AG16)&gt;100,"",PE!AE16)</f>
      </c>
      <c r="H34" s="119" t="s">
        <v>34</v>
      </c>
      <c r="I34" s="119">
        <f>IF(SUM(PE!$AD16:PE!$AF16,PE!$AG16)&gt;100,"",PE!AF16)</f>
      </c>
      <c r="J34" s="119" t="s">
        <v>34</v>
      </c>
      <c r="K34" s="119">
        <f>IF(SUM(PE!$AD16:PE!$AF16,PE!$AG16)&gt;100,"",PE!AG16)</f>
      </c>
      <c r="L34" s="119" t="s">
        <v>35</v>
      </c>
      <c r="M34" s="101"/>
      <c r="N34" s="106">
        <f>IF(SUM(PE!$AD16:PE!$AF16,PE!$AG16)&gt;100,"",PE!AM16)</f>
      </c>
    </row>
    <row r="35" spans="2:14" ht="18.75" customHeight="1">
      <c r="B35" s="116">
        <v>13</v>
      </c>
      <c r="C35" s="118">
        <f>IF(SUM(PE!AD17:PE!AF17,PE!AG17)&gt;100,"",PE!A17)</f>
      </c>
      <c r="D35" s="101"/>
      <c r="E35" s="119">
        <f>IF(SUM(PE!$AD17:PE!$AF17,PE!$AG17)&gt;100,"",PE!AD17)</f>
      </c>
      <c r="F35" s="119" t="s">
        <v>34</v>
      </c>
      <c r="G35" s="119">
        <f>IF(SUM(PE!$AD17:PE!$AF17,PE!$AG17)&gt;100,"",PE!AE17)</f>
      </c>
      <c r="H35" s="119" t="s">
        <v>34</v>
      </c>
      <c r="I35" s="119">
        <f>IF(SUM(PE!$AD17:PE!$AF17,PE!$AG17)&gt;100,"",PE!AF17)</f>
      </c>
      <c r="J35" s="119" t="s">
        <v>34</v>
      </c>
      <c r="K35" s="119">
        <f>IF(SUM(PE!$AD17:PE!$AF17,PE!$AG17)&gt;100,"",PE!AG17)</f>
      </c>
      <c r="L35" s="119" t="s">
        <v>35</v>
      </c>
      <c r="M35" s="101"/>
      <c r="N35" s="106">
        <f>IF(SUM(PE!$AD17:PE!$AF17,PE!$AG17)&gt;100,"",PE!AM17)</f>
      </c>
    </row>
    <row r="36" spans="2:14" ht="18.75" customHeight="1">
      <c r="B36" s="116">
        <v>14</v>
      </c>
      <c r="C36" s="118">
        <f>IF(SUM(PE!AD18:PE!AF18,PE!AG18)&gt;100,"",PE!A18)</f>
      </c>
      <c r="D36" s="101"/>
      <c r="E36" s="119">
        <f>IF(SUM(PE!$AD18:PE!$AF18,PE!$AG18)&gt;100,"",PE!AD18)</f>
      </c>
      <c r="F36" s="119" t="s">
        <v>34</v>
      </c>
      <c r="G36" s="119">
        <f>IF(SUM(PE!$AD18:PE!$AF18,PE!$AG18)&gt;100,"",PE!AE18)</f>
      </c>
      <c r="H36" s="119" t="s">
        <v>34</v>
      </c>
      <c r="I36" s="119">
        <f>IF(SUM(PE!$AD18:PE!$AF18,PE!$AG18)&gt;100,"",PE!AF18)</f>
      </c>
      <c r="J36" s="119" t="s">
        <v>34</v>
      </c>
      <c r="K36" s="119">
        <f>IF(SUM(PE!$AD18:PE!$AF18,PE!$AG18)&gt;100,"",PE!AG18)</f>
      </c>
      <c r="L36" s="119" t="s">
        <v>35</v>
      </c>
      <c r="M36" s="101"/>
      <c r="N36" s="106">
        <f>IF(SUM(PE!$AD18:PE!$AF18,PE!$AG18)&gt;100,"",PE!AM18)</f>
      </c>
    </row>
    <row r="37" spans="2:14" ht="18.75" customHeight="1">
      <c r="B37" s="116">
        <v>15</v>
      </c>
      <c r="C37" s="118">
        <f>IF(SUM(PE!AD19:PE!AF19,PE!AG19)&gt;100,"",PE!A19)</f>
      </c>
      <c r="D37" s="101"/>
      <c r="E37" s="119">
        <f>IF(SUM(PE!$AD19:PE!$AF19,PE!$AG19)&gt;100,"",PE!AD19)</f>
      </c>
      <c r="F37" s="119" t="s">
        <v>34</v>
      </c>
      <c r="G37" s="119">
        <f>IF(SUM(PE!$AD19:PE!$AF19,PE!$AG19)&gt;100,"",PE!AE19)</f>
      </c>
      <c r="H37" s="119" t="s">
        <v>34</v>
      </c>
      <c r="I37" s="119">
        <f>IF(SUM(PE!$AD19:PE!$AF19,PE!$AG19)&gt;100,"",PE!AF19)</f>
      </c>
      <c r="J37" s="119" t="s">
        <v>34</v>
      </c>
      <c r="K37" s="119">
        <f>IF(SUM(PE!$AD19:PE!$AF19,PE!$AG19)&gt;100,"",PE!AG19)</f>
      </c>
      <c r="L37" s="119" t="s">
        <v>35</v>
      </c>
      <c r="M37" s="101"/>
      <c r="N37" s="106">
        <f>IF(SUM(PE!$AD19:PE!$AF19,PE!$AG19)&gt;100,"",PE!AM19)</f>
      </c>
    </row>
    <row r="38" spans="2:14" ht="18.75" customHeight="1">
      <c r="B38" s="116">
        <v>16</v>
      </c>
      <c r="C38" s="118">
        <f>IF(SUM(PE!AD20:PE!AF20,PE!AG20)&gt;100,"",PE!A20)</f>
      </c>
      <c r="D38" s="101"/>
      <c r="E38" s="119">
        <f>IF(SUM(PE!$AD20:PE!$AF20,PE!$AG20)&gt;100,"",PE!AD20)</f>
      </c>
      <c r="F38" s="119" t="s">
        <v>34</v>
      </c>
      <c r="G38" s="119">
        <f>IF(SUM(PE!$AD20:PE!$AF20,PE!$AG20)&gt;100,"",PE!AE20)</f>
      </c>
      <c r="H38" s="119" t="s">
        <v>34</v>
      </c>
      <c r="I38" s="119">
        <f>IF(SUM(PE!$AD20:PE!$AF20,PE!$AG20)&gt;100,"",PE!AF20)</f>
      </c>
      <c r="J38" s="119" t="s">
        <v>34</v>
      </c>
      <c r="K38" s="119">
        <f>IF(SUM(PE!$AD20:PE!$AF20,PE!$AG20)&gt;100,"",PE!AG20)</f>
      </c>
      <c r="L38" s="119" t="s">
        <v>35</v>
      </c>
      <c r="M38" s="101"/>
      <c r="N38" s="106">
        <f>IF(SUM(PE!$AD20:PE!$AF20,PE!$AG20)&gt;100,"",PE!AM20)</f>
      </c>
    </row>
    <row r="39" spans="2:14" ht="18.75" customHeight="1">
      <c r="B39" s="116">
        <v>17</v>
      </c>
      <c r="C39" s="118">
        <f>IF(SUM(PE!AD21:PE!AF21,PE!AG21)&gt;100,"",PE!A21)</f>
      </c>
      <c r="D39" s="101"/>
      <c r="E39" s="119">
        <f>IF(SUM(PE!$AD21:PE!$AF21,PE!$AG21)&gt;100,"",PE!AD21)</f>
      </c>
      <c r="F39" s="119" t="s">
        <v>34</v>
      </c>
      <c r="G39" s="119">
        <f>IF(SUM(PE!$AD21:PE!$AF21,PE!$AG21)&gt;100,"",PE!AE21)</f>
      </c>
      <c r="H39" s="119" t="s">
        <v>34</v>
      </c>
      <c r="I39" s="119">
        <f>IF(SUM(PE!$AD21:PE!$AF21,PE!$AG21)&gt;100,"",PE!AF21)</f>
      </c>
      <c r="J39" s="119" t="s">
        <v>34</v>
      </c>
      <c r="K39" s="119">
        <f>IF(SUM(PE!$AD21:PE!$AF21,PE!$AG21)&gt;100,"",PE!AG21)</f>
      </c>
      <c r="L39" s="119" t="s">
        <v>35</v>
      </c>
      <c r="M39" s="101"/>
      <c r="N39" s="106">
        <f>IF(SUM(PE!$AD21:PE!$AF21,PE!$AG21)&gt;100,"",PE!AM21)</f>
      </c>
    </row>
    <row r="40" spans="2:14" ht="18.75" customHeight="1">
      <c r="B40" s="116">
        <v>18</v>
      </c>
      <c r="C40" s="118" t="e">
        <f>IF(SUM(PE!#REF!:PE!#REF!,PE!#REF!)&gt;100,"",PE!#REF!)</f>
        <v>#REF!</v>
      </c>
      <c r="D40" s="101"/>
      <c r="E40" s="119" t="e">
        <f>IF(SUM(PE!#REF!:PE!#REF!,PE!#REF!)&gt;100,"",PE!#REF!)</f>
        <v>#REF!</v>
      </c>
      <c r="F40" s="119" t="s">
        <v>34</v>
      </c>
      <c r="G40" s="119" t="e">
        <f>IF(SUM(PE!#REF!:PE!#REF!,PE!#REF!)&gt;100,"",PE!#REF!)</f>
        <v>#REF!</v>
      </c>
      <c r="H40" s="119" t="s">
        <v>34</v>
      </c>
      <c r="I40" s="119" t="e">
        <f>IF(SUM(PE!#REF!:PE!#REF!,PE!#REF!)&gt;100,"",PE!#REF!)</f>
        <v>#REF!</v>
      </c>
      <c r="J40" s="119" t="s">
        <v>34</v>
      </c>
      <c r="K40" s="119" t="e">
        <f>IF(SUM(PE!#REF!:PE!#REF!,PE!#REF!)&gt;100,"",PE!#REF!)</f>
        <v>#REF!</v>
      </c>
      <c r="L40" s="119" t="s">
        <v>35</v>
      </c>
      <c r="M40" s="101"/>
      <c r="N40" s="106" t="e">
        <f>IF(SUM(PE!#REF!:PE!#REF!,PE!#REF!)&gt;100,"",PE!#REF!)</f>
        <v>#REF!</v>
      </c>
    </row>
    <row r="41" spans="2:14" ht="18.75" customHeight="1">
      <c r="B41" s="116">
        <v>19</v>
      </c>
      <c r="C41" s="118" t="e">
        <f>IF(SUM(PE!#REF!:PE!#REF!,PE!#REF!)&gt;100,"",PE!#REF!)</f>
        <v>#REF!</v>
      </c>
      <c r="D41" s="101"/>
      <c r="E41" s="119" t="e">
        <f>IF(SUM(PE!#REF!:PE!#REF!,PE!#REF!)&gt;100,"",PE!#REF!)</f>
        <v>#REF!</v>
      </c>
      <c r="F41" s="119" t="s">
        <v>34</v>
      </c>
      <c r="G41" s="119" t="e">
        <f>IF(SUM(PE!#REF!:PE!#REF!,PE!#REF!)&gt;100,"",PE!#REF!)</f>
        <v>#REF!</v>
      </c>
      <c r="H41" s="119" t="s">
        <v>34</v>
      </c>
      <c r="I41" s="119" t="e">
        <f>IF(SUM(PE!#REF!:PE!#REF!,PE!#REF!)&gt;100,"",PE!#REF!)</f>
        <v>#REF!</v>
      </c>
      <c r="J41" s="119" t="s">
        <v>34</v>
      </c>
      <c r="K41" s="119" t="e">
        <f>IF(SUM(PE!#REF!:PE!#REF!,PE!#REF!)&gt;100,"",PE!#REF!)</f>
        <v>#REF!</v>
      </c>
      <c r="L41" s="119" t="s">
        <v>35</v>
      </c>
      <c r="M41" s="101"/>
      <c r="N41" s="106" t="e">
        <f>IF(SUM(PE!#REF!:PE!#REF!,PE!#REF!)&gt;100,"",PE!#REF!)</f>
        <v>#REF!</v>
      </c>
    </row>
    <row r="42" spans="2:14" ht="18.75" customHeight="1">
      <c r="B42" s="116">
        <v>20</v>
      </c>
      <c r="C42" s="118">
        <f>IF(SUM(PE!AD28:PE!AF28,PE!AG28)&gt;100,"",PE!A28)</f>
        <v>0</v>
      </c>
      <c r="D42" s="101"/>
      <c r="E42" s="119">
        <f>IF(SUM(PE!$AD28:PE!$AF28,PE!$AG28)&gt;100,"",PE!AD28)</f>
        <v>0</v>
      </c>
      <c r="F42" s="119" t="s">
        <v>34</v>
      </c>
      <c r="G42" s="119">
        <f>IF(SUM(PE!$AD28:PE!$AF28,PE!$AG28)&gt;100,"",PE!AE28)</f>
        <v>0</v>
      </c>
      <c r="H42" s="119" t="s">
        <v>34</v>
      </c>
      <c r="I42" s="119">
        <f>IF(SUM(PE!$AD28:PE!$AF28,PE!$AG28)&gt;100,"",PE!AF28)</f>
        <v>0</v>
      </c>
      <c r="J42" s="119" t="s">
        <v>34</v>
      </c>
      <c r="K42" s="119">
        <f>IF(SUM(PE!$AD28:PE!$AF28,PE!$AG28)&gt;100,"",PE!AG28)</f>
        <v>0</v>
      </c>
      <c r="L42" s="119" t="s">
        <v>35</v>
      </c>
      <c r="M42" s="101"/>
      <c r="N42" s="106">
        <f>IF(SUM(PE!$AD28:PE!$AF28,PE!$AG28)&gt;100,"",PE!AM28)</f>
        <v>0</v>
      </c>
    </row>
    <row r="43" spans="2:14" ht="18.75" customHeight="1">
      <c r="B43" s="116">
        <v>21</v>
      </c>
      <c r="C43" s="118">
        <f>IF(SUM(PE!AD29:PE!AF29,PE!AG29)&gt;100,"",PE!A29)</f>
        <v>0</v>
      </c>
      <c r="D43" s="101"/>
      <c r="E43" s="119">
        <f>IF(SUM(PE!$AD29:PE!$AF29,PE!$AG29)&gt;100,"",PE!AD29)</f>
        <v>0</v>
      </c>
      <c r="F43" s="119" t="s">
        <v>34</v>
      </c>
      <c r="G43" s="119">
        <f>IF(SUM(PE!$AD29:PE!$AF29,PE!$AG29)&gt;100,"",PE!AE29)</f>
        <v>0</v>
      </c>
      <c r="H43" s="119" t="s">
        <v>34</v>
      </c>
      <c r="I43" s="119">
        <f>IF(SUM(PE!$AD29:PE!$AF29,PE!$AG29)&gt;100,"",PE!AF29)</f>
        <v>0</v>
      </c>
      <c r="J43" s="119" t="s">
        <v>34</v>
      </c>
      <c r="K43" s="119">
        <f>IF(SUM(PE!$AD29:PE!$AF29,PE!$AG29)&gt;100,"",PE!AG29)</f>
        <v>0</v>
      </c>
      <c r="L43" s="119" t="s">
        <v>35</v>
      </c>
      <c r="M43" s="101"/>
      <c r="N43" s="106">
        <f>IF(SUM(PE!$AD29:PE!$AF29,PE!$AG29)&gt;100,"",PE!AM29)</f>
        <v>0</v>
      </c>
    </row>
    <row r="44" spans="2:14" ht="18.75" customHeight="1">
      <c r="B44" s="120">
        <v>22</v>
      </c>
      <c r="C44" s="118">
        <f>IF(SUM(PE!AD30:PE!AF30,PE!AG30)&gt;100,"",PE!A30)</f>
        <v>0</v>
      </c>
      <c r="D44" s="101"/>
      <c r="E44" s="119">
        <f>IF(SUM(PE!$AD30:PE!$AF30,PE!$AG30)&gt;100,"",PE!AD30)</f>
        <v>0</v>
      </c>
      <c r="F44" s="119" t="s">
        <v>34</v>
      </c>
      <c r="G44" s="119">
        <f>IF(SUM(PE!$AD30:PE!$AF30,PE!$AG30)&gt;100,"",PE!AE30)</f>
        <v>0</v>
      </c>
      <c r="H44" s="119" t="s">
        <v>34</v>
      </c>
      <c r="I44" s="119">
        <f>IF(SUM(PE!$AD30:PE!$AF30,PE!$AG30)&gt;100,"",PE!AF30)</f>
        <v>0</v>
      </c>
      <c r="J44" s="119" t="s">
        <v>34</v>
      </c>
      <c r="K44" s="119">
        <f>IF(SUM(PE!$AD30:PE!$AF30,PE!$AG30)&gt;100,"",PE!AG30)</f>
        <v>0</v>
      </c>
      <c r="L44" s="119" t="s">
        <v>35</v>
      </c>
      <c r="M44" s="101"/>
      <c r="N44" s="106">
        <f>IF(SUM(PE!$AD30:PE!$AF30,PE!$AG30)&gt;100,"",PE!AM30)</f>
        <v>0</v>
      </c>
    </row>
    <row r="45" spans="2:14" ht="18.75" customHeight="1">
      <c r="B45" s="120">
        <v>23</v>
      </c>
      <c r="C45" s="118">
        <f>IF(SUM(PE!AD31:PE!AF31,PE!AG31)&gt;100,"",PE!A31)</f>
        <v>0</v>
      </c>
      <c r="D45" s="101"/>
      <c r="E45" s="119">
        <f>IF(SUM(PE!$AD31:PE!$AF31,PE!$AG31)&gt;100,"",PE!AD31)</f>
        <v>0</v>
      </c>
      <c r="F45" s="119" t="s">
        <v>34</v>
      </c>
      <c r="G45" s="119">
        <f>IF(SUM(PE!$AD31:PE!$AF31,PE!$AG31)&gt;100,"",PE!AE31)</f>
        <v>0</v>
      </c>
      <c r="H45" s="119" t="s">
        <v>34</v>
      </c>
      <c r="I45" s="119">
        <f>IF(SUM(PE!$AD31:PE!$AF31,PE!$AG31)&gt;100,"",PE!AF31)</f>
        <v>0</v>
      </c>
      <c r="J45" s="119" t="s">
        <v>34</v>
      </c>
      <c r="K45" s="119">
        <f>IF(SUM(PE!$AD31:PE!$AF31,PE!$AG31)&gt;100,"",PE!AG31)</f>
        <v>0</v>
      </c>
      <c r="L45" s="119" t="s">
        <v>35</v>
      </c>
      <c r="M45" s="101"/>
      <c r="N45" s="106">
        <f>IF(SUM(PE!$AD31:PE!$AF31,PE!$AG31)&gt;100,"",PE!AM31)</f>
        <v>0</v>
      </c>
    </row>
    <row r="46" spans="2:14" ht="18.75" customHeight="1">
      <c r="B46" s="120">
        <v>24</v>
      </c>
      <c r="C46" s="118">
        <f>IF(SUM(PE!AD32:PE!AF32,PE!AG32)&gt;100,"",PE!A32)</f>
        <v>0</v>
      </c>
      <c r="D46" s="101"/>
      <c r="E46" s="119">
        <f>IF(SUM(PE!$AD32:PE!$AF32,PE!$AG32)&gt;100,"",PE!AD32)</f>
        <v>0</v>
      </c>
      <c r="F46" s="119" t="s">
        <v>34</v>
      </c>
      <c r="G46" s="119">
        <f>IF(SUM(PE!$AD32:PE!$AF32,PE!$AG32)&gt;100,"",PE!AE32)</f>
        <v>0</v>
      </c>
      <c r="H46" s="119" t="s">
        <v>34</v>
      </c>
      <c r="I46" s="119">
        <f>IF(SUM(PE!$AD32:PE!$AF32,PE!$AG32)&gt;100,"",PE!AF32)</f>
        <v>0</v>
      </c>
      <c r="J46" s="119" t="s">
        <v>34</v>
      </c>
      <c r="K46" s="119">
        <f>IF(SUM(PE!$AD32:PE!$AF32,PE!$AG32)&gt;100,"",PE!AG32)</f>
        <v>0</v>
      </c>
      <c r="L46" s="119" t="s">
        <v>35</v>
      </c>
      <c r="M46" s="101"/>
      <c r="N46" s="106">
        <f>IF(SUM(PE!$AD32:PE!$AF32,PE!$AG32)&gt;100,"",PE!AM32)</f>
        <v>0</v>
      </c>
    </row>
    <row r="47" spans="2:14" ht="18.75" customHeight="1">
      <c r="B47" s="120">
        <v>25</v>
      </c>
      <c r="C47" s="118">
        <f>IF(SUM(PE!AD33:PE!AF33,PE!AG33)&gt;100,"",PE!A33)</f>
        <v>0</v>
      </c>
      <c r="D47" s="101"/>
      <c r="E47" s="119">
        <f>IF(SUM(PE!$AD33:PE!$AF33,PE!$AG33)&gt;100,"",PE!AD33)</f>
        <v>0</v>
      </c>
      <c r="F47" s="119" t="s">
        <v>34</v>
      </c>
      <c r="G47" s="119">
        <f>IF(SUM(PE!$AD33:PE!$AF33,PE!$AG33)&gt;100,"",PE!AE33)</f>
        <v>0</v>
      </c>
      <c r="H47" s="119" t="s">
        <v>34</v>
      </c>
      <c r="I47" s="119">
        <f>IF(SUM(PE!$AD33:PE!$AF33,PE!$AG33)&gt;100,"",PE!AF33)</f>
        <v>0</v>
      </c>
      <c r="J47" s="119" t="s">
        <v>34</v>
      </c>
      <c r="K47" s="119">
        <f>IF(SUM(PE!$AD33:PE!$AF33,PE!$AG33)&gt;100,"",PE!AG33)</f>
        <v>0</v>
      </c>
      <c r="L47" s="119" t="s">
        <v>35</v>
      </c>
      <c r="M47" s="101"/>
      <c r="N47" s="106">
        <f>IF(SUM(PE!$AD33:PE!$AF33,PE!$AG33)&gt;100,"",PE!AM33)</f>
        <v>0</v>
      </c>
    </row>
    <row r="48" ht="12.75">
      <c r="B48" s="17"/>
    </row>
    <row r="49" ht="12.75">
      <c r="B49" s="17"/>
    </row>
  </sheetData>
  <sheetProtection/>
  <mergeCells count="7">
    <mergeCell ref="B1:C1"/>
    <mergeCell ref="B2:C2"/>
    <mergeCell ref="E22:M22"/>
    <mergeCell ref="I1:O1"/>
    <mergeCell ref="I2:O2"/>
    <mergeCell ref="D1:H1"/>
    <mergeCell ref="D2:H2"/>
  </mergeCells>
  <printOptions horizontalCentered="1"/>
  <pageMargins left="0" right="0" top="0.5905511811023623" bottom="0"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Feuil7"/>
  <dimension ref="A1:G51"/>
  <sheetViews>
    <sheetView showGridLines="0" defaultGridColor="0" zoomScale="75" zoomScaleNormal="75" zoomScalePageLayoutView="0" colorId="62" workbookViewId="0" topLeftCell="A1">
      <selection activeCell="A1" sqref="A1"/>
    </sheetView>
  </sheetViews>
  <sheetFormatPr defaultColWidth="11.421875" defaultRowHeight="12.75"/>
  <cols>
    <col min="1" max="1" width="4.7109375" style="11" customWidth="1"/>
    <col min="2" max="2" width="7.7109375" style="14" customWidth="1"/>
    <col min="3" max="3" width="30.7109375" style="0" customWidth="1"/>
    <col min="4" max="4" width="5.7109375" style="0" customWidth="1"/>
    <col min="5" max="5" width="20.7109375" style="0" customWidth="1"/>
    <col min="6" max="6" width="5.7109375" style="0" customWidth="1"/>
    <col min="7" max="7" width="20.7109375" style="0" customWidth="1"/>
  </cols>
  <sheetData>
    <row r="1" spans="1:7" ht="26.25">
      <c r="A1" s="3" t="s">
        <v>27</v>
      </c>
      <c r="B1" s="12"/>
      <c r="C1" s="1"/>
      <c r="D1" s="1"/>
      <c r="E1" s="1"/>
      <c r="F1" s="1"/>
      <c r="G1" s="1"/>
    </row>
    <row r="2" spans="1:3" ht="12.75">
      <c r="A2" s="10"/>
      <c r="B2" s="16"/>
      <c r="C2" s="10"/>
    </row>
    <row r="3" spans="1:7" ht="12.75">
      <c r="A3" s="1" t="s">
        <v>28</v>
      </c>
      <c r="B3" s="12"/>
      <c r="C3" s="1"/>
      <c r="D3" s="1"/>
      <c r="E3" s="1"/>
      <c r="F3" s="1"/>
      <c r="G3" s="1"/>
    </row>
    <row r="4" spans="1:7" ht="12.75">
      <c r="A4" s="1" t="s">
        <v>29</v>
      </c>
      <c r="B4" s="12"/>
      <c r="C4" s="1"/>
      <c r="D4" s="1"/>
      <c r="E4" s="1"/>
      <c r="F4" s="1"/>
      <c r="G4" s="1"/>
    </row>
    <row r="5" spans="1:3" ht="26.25">
      <c r="A5" s="3"/>
      <c r="B5" s="12"/>
      <c r="C5" s="1"/>
    </row>
    <row r="6" spans="1:3" ht="26.25">
      <c r="A6" s="3"/>
      <c r="B6" s="12"/>
      <c r="C6" s="1"/>
    </row>
    <row r="7" spans="1:3" ht="26.25">
      <c r="A7" s="3"/>
      <c r="B7" s="12"/>
      <c r="C7" s="1"/>
    </row>
    <row r="8" spans="1:3" ht="26.25">
      <c r="A8" s="3"/>
      <c r="B8" s="12"/>
      <c r="C8" s="1"/>
    </row>
    <row r="9" spans="1:3" ht="26.25">
      <c r="A9" s="3"/>
      <c r="B9" s="12"/>
      <c r="C9" s="1"/>
    </row>
    <row r="10" spans="1:3" ht="26.25">
      <c r="A10" s="3"/>
      <c r="B10" s="12"/>
      <c r="C10" s="1"/>
    </row>
    <row r="11" spans="2:3" ht="12.75">
      <c r="B11" s="16"/>
      <c r="C11" s="10"/>
    </row>
    <row r="16" ht="12.75">
      <c r="A16" s="17"/>
    </row>
    <row r="24" spans="1:7" ht="12.75">
      <c r="A24" s="1" t="s">
        <v>30</v>
      </c>
      <c r="B24" s="12"/>
      <c r="C24" s="1"/>
      <c r="D24" s="1"/>
      <c r="E24" s="1"/>
      <c r="F24" s="1"/>
      <c r="G24" s="1"/>
    </row>
    <row r="50" spans="1:2" ht="26.25">
      <c r="A50" s="7"/>
      <c r="B50"/>
    </row>
    <row r="51" spans="1:7" ht="12.75">
      <c r="A51"/>
      <c r="B51"/>
      <c r="C51" s="4" t="s">
        <v>31</v>
      </c>
      <c r="D51" s="4"/>
      <c r="E51" s="4"/>
      <c r="F51" s="4"/>
      <c r="G51" s="4"/>
    </row>
  </sheetData>
  <sheetProtection/>
  <printOptions horizontalCentered="1" verticalCentered="1"/>
  <pageMargins left="0" right="0" top="0" bottom="0"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Feuil8"/>
  <dimension ref="A1:D212"/>
  <sheetViews>
    <sheetView showGridLines="0" showZeros="0" zoomScalePageLayoutView="0" workbookViewId="0" topLeftCell="A1">
      <selection activeCell="D13" sqref="D13"/>
    </sheetView>
  </sheetViews>
  <sheetFormatPr defaultColWidth="11.421875" defaultRowHeight="12.75"/>
  <cols>
    <col min="1" max="1" width="5.7109375" style="112" customWidth="1"/>
    <col min="2" max="2" width="25.7109375" style="112" customWidth="1"/>
    <col min="3" max="3" width="18.7109375" style="112" customWidth="1"/>
    <col min="4" max="4" width="24.7109375" style="112" customWidth="1"/>
    <col min="5" max="16384" width="11.421875" style="112" customWidth="1"/>
  </cols>
  <sheetData>
    <row r="1" spans="1:4" ht="19.5" customHeight="1">
      <c r="A1" s="365">
        <f>'Etat de Résultat'!$G$21</f>
        <v>0</v>
      </c>
      <c r="B1" s="366"/>
      <c r="C1" s="182">
        <f>'Etat de Résultat'!T21</f>
        <v>0</v>
      </c>
      <c r="D1" s="183">
        <f>'Etat de Résultat'!L15</f>
        <v>0</v>
      </c>
    </row>
    <row r="2" spans="1:4" ht="42" customHeight="1">
      <c r="A2" s="365">
        <f>'Etat de Résultat'!P25</f>
        <v>0</v>
      </c>
      <c r="B2" s="366"/>
      <c r="C2" s="182">
        <f>'Etat de Résultat'!P24</f>
        <v>0</v>
      </c>
      <c r="D2" s="182">
        <f>'Etat de Résultat'!P26</f>
        <v>0</v>
      </c>
    </row>
    <row r="3" spans="1:4" ht="5.25" customHeight="1">
      <c r="A3" s="178"/>
      <c r="B3" s="178"/>
      <c r="C3" s="178"/>
      <c r="D3" s="178"/>
    </row>
    <row r="4" spans="1:4" ht="15" customHeight="1">
      <c r="A4" s="347" t="str">
        <f>Engagement!$B$9</f>
        <v>PRELICENCIES</v>
      </c>
      <c r="B4" s="347"/>
      <c r="C4" s="347"/>
      <c r="D4" s="347"/>
    </row>
    <row r="5" spans="1:4" ht="15" customHeight="1">
      <c r="A5" s="154">
        <v>1</v>
      </c>
      <c r="B5" s="155" t="str">
        <f>Res!D8</f>
        <v> </v>
      </c>
      <c r="C5" s="155" t="str">
        <f>Res!E8</f>
        <v> </v>
      </c>
      <c r="D5" s="155" t="str">
        <f>Res!F8</f>
        <v> </v>
      </c>
    </row>
    <row r="6" spans="1:4" ht="15" customHeight="1">
      <c r="A6" s="154">
        <v>2</v>
      </c>
      <c r="B6" s="155" t="str">
        <f>Res!D9</f>
        <v> </v>
      </c>
      <c r="C6" s="155" t="str">
        <f>Res!E9</f>
        <v> </v>
      </c>
      <c r="D6" s="155" t="str">
        <f>Res!F9</f>
        <v> </v>
      </c>
    </row>
    <row r="7" spans="1:4" ht="15" customHeight="1">
      <c r="A7" s="154">
        <v>3</v>
      </c>
      <c r="B7" s="155" t="str">
        <f>Res!D10</f>
        <v> </v>
      </c>
      <c r="C7" s="155" t="str">
        <f>Res!E10</f>
        <v> </v>
      </c>
      <c r="D7" s="155" t="str">
        <f>Res!F10</f>
        <v> </v>
      </c>
    </row>
    <row r="8" spans="1:4" ht="15" customHeight="1">
      <c r="A8" s="154">
        <v>4</v>
      </c>
      <c r="B8" s="155" t="str">
        <f>Res!D11</f>
        <v> </v>
      </c>
      <c r="C8" s="155" t="str">
        <f>Res!E11</f>
        <v> </v>
      </c>
      <c r="D8" s="155" t="str">
        <f>Res!F11</f>
        <v> </v>
      </c>
    </row>
    <row r="9" spans="1:4" ht="15" customHeight="1">
      <c r="A9" s="154">
        <v>5</v>
      </c>
      <c r="B9" s="155" t="str">
        <f>Res!D12</f>
        <v> </v>
      </c>
      <c r="C9" s="155" t="str">
        <f>Res!E12</f>
        <v> </v>
      </c>
      <c r="D9" s="155" t="str">
        <f>Res!F12</f>
        <v> </v>
      </c>
    </row>
    <row r="10" spans="1:4" ht="15" customHeight="1">
      <c r="A10" s="157">
        <v>6</v>
      </c>
      <c r="B10" s="155" t="str">
        <f>Res!D13</f>
        <v> </v>
      </c>
      <c r="C10" s="155" t="str">
        <f>Res!E13</f>
        <v> </v>
      </c>
      <c r="D10" s="155" t="str">
        <f>Res!F13</f>
        <v> </v>
      </c>
    </row>
    <row r="11" spans="1:4" ht="15" customHeight="1">
      <c r="A11" s="157">
        <v>7</v>
      </c>
      <c r="B11" s="155" t="str">
        <f>Res!D14</f>
        <v> </v>
      </c>
      <c r="C11" s="155" t="str">
        <f>Res!E14</f>
        <v> </v>
      </c>
      <c r="D11" s="155" t="str">
        <f>Res!F14</f>
        <v> </v>
      </c>
    </row>
    <row r="12" spans="1:4" ht="15" customHeight="1">
      <c r="A12" s="157">
        <v>8</v>
      </c>
      <c r="B12" s="155" t="str">
        <f>Res!D15</f>
        <v> </v>
      </c>
      <c r="C12" s="155" t="str">
        <f>Res!E15</f>
        <v> </v>
      </c>
      <c r="D12" s="155" t="str">
        <f>Res!F15</f>
        <v> </v>
      </c>
    </row>
    <row r="13" spans="1:4" ht="15" customHeight="1">
      <c r="A13" s="157">
        <v>9</v>
      </c>
      <c r="B13" s="155" t="str">
        <f>Res!D16</f>
        <v> </v>
      </c>
      <c r="C13" s="155" t="str">
        <f>Res!E16</f>
        <v> </v>
      </c>
      <c r="D13" s="155" t="str">
        <f>Res!F16</f>
        <v> </v>
      </c>
    </row>
    <row r="14" spans="1:4" ht="15" customHeight="1">
      <c r="A14" s="157">
        <v>10</v>
      </c>
      <c r="B14" s="155" t="str">
        <f>Res!D17</f>
        <v> </v>
      </c>
      <c r="C14" s="155" t="str">
        <f>Res!E17</f>
        <v> </v>
      </c>
      <c r="D14" s="155" t="str">
        <f>Res!F17</f>
        <v> </v>
      </c>
    </row>
    <row r="15" spans="1:4" ht="15" customHeight="1">
      <c r="A15" s="157">
        <v>11</v>
      </c>
      <c r="B15" s="155" t="str">
        <f>Res!D18</f>
        <v> </v>
      </c>
      <c r="C15" s="155" t="str">
        <f>Res!E18</f>
        <v> </v>
      </c>
      <c r="D15" s="155" t="str">
        <f>Res!F18</f>
        <v> </v>
      </c>
    </row>
    <row r="16" spans="1:4" ht="15" customHeight="1">
      <c r="A16" s="157">
        <v>12</v>
      </c>
      <c r="B16" s="155" t="str">
        <f>Res!D19</f>
        <v> </v>
      </c>
      <c r="C16" s="155" t="str">
        <f>Res!E19</f>
        <v> </v>
      </c>
      <c r="D16" s="155" t="str">
        <f>Res!F19</f>
        <v> </v>
      </c>
    </row>
    <row r="17" spans="1:4" ht="15" customHeight="1">
      <c r="A17" s="157">
        <v>13</v>
      </c>
      <c r="B17" s="155" t="str">
        <f>Res!D20</f>
        <v> </v>
      </c>
      <c r="C17" s="155" t="str">
        <f>Res!E20</f>
        <v> </v>
      </c>
      <c r="D17" s="155" t="str">
        <f>Res!F20</f>
        <v> </v>
      </c>
    </row>
    <row r="18" spans="1:4" ht="15" customHeight="1">
      <c r="A18" s="157">
        <v>14</v>
      </c>
      <c r="B18" s="155" t="str">
        <f>Res!D21</f>
        <v> </v>
      </c>
      <c r="C18" s="155" t="str">
        <f>Res!E21</f>
        <v> </v>
      </c>
      <c r="D18" s="155" t="str">
        <f>Res!F21</f>
        <v> </v>
      </c>
    </row>
    <row r="19" spans="1:4" ht="15" customHeight="1">
      <c r="A19" s="157">
        <v>15</v>
      </c>
      <c r="B19" s="155" t="str">
        <f>Res!D22</f>
        <v> </v>
      </c>
      <c r="C19" s="155" t="str">
        <f>Res!E22</f>
        <v> </v>
      </c>
      <c r="D19" s="155" t="str">
        <f>Res!F22</f>
        <v> </v>
      </c>
    </row>
    <row r="20" spans="1:4" ht="15" customHeight="1">
      <c r="A20" s="157">
        <v>16</v>
      </c>
      <c r="B20" s="155" t="str">
        <f>Res!D23</f>
        <v> </v>
      </c>
      <c r="C20" s="155" t="str">
        <f>Res!E23</f>
        <v> </v>
      </c>
      <c r="D20" s="155" t="str">
        <f>Res!F23</f>
        <v> </v>
      </c>
    </row>
    <row r="21" spans="1:4" ht="15" customHeight="1">
      <c r="A21" s="157">
        <v>17</v>
      </c>
      <c r="B21" s="155" t="str">
        <f>Res!D24</f>
        <v> </v>
      </c>
      <c r="C21" s="155" t="str">
        <f>Res!E24</f>
        <v> </v>
      </c>
      <c r="D21" s="155" t="str">
        <f>Res!F24</f>
        <v> </v>
      </c>
    </row>
    <row r="22" spans="1:4" ht="15" customHeight="1">
      <c r="A22" s="157">
        <v>18</v>
      </c>
      <c r="B22" s="155" t="str">
        <f>Res!D25</f>
        <v> </v>
      </c>
      <c r="C22" s="155" t="str">
        <f>Res!E25</f>
        <v> </v>
      </c>
      <c r="D22" s="155" t="str">
        <f>Res!F25</f>
        <v> </v>
      </c>
    </row>
    <row r="23" spans="1:4" ht="15" customHeight="1">
      <c r="A23" s="157">
        <v>19</v>
      </c>
      <c r="B23" s="155" t="str">
        <f>Res!D26</f>
        <v> </v>
      </c>
      <c r="C23" s="155" t="str">
        <f>Res!E26</f>
        <v> </v>
      </c>
      <c r="D23" s="155" t="str">
        <f>Res!F26</f>
        <v> </v>
      </c>
    </row>
    <row r="24" spans="1:4" ht="15" customHeight="1">
      <c r="A24" s="159">
        <v>20</v>
      </c>
      <c r="B24" s="155" t="str">
        <f>Res!D27</f>
        <v> </v>
      </c>
      <c r="C24" s="155" t="str">
        <f>Res!E27</f>
        <v> </v>
      </c>
      <c r="D24" s="155" t="str">
        <f>Res!F27</f>
        <v> </v>
      </c>
    </row>
    <row r="25" spans="1:4" ht="15" customHeight="1">
      <c r="A25" s="347" t="s">
        <v>73</v>
      </c>
      <c r="B25" s="347"/>
      <c r="C25" s="347"/>
      <c r="D25" s="347"/>
    </row>
    <row r="26" spans="1:4" ht="15" customHeight="1">
      <c r="A26" s="157">
        <v>1</v>
      </c>
      <c r="B26" s="155" t="str">
        <f>Res!D56</f>
        <v> </v>
      </c>
      <c r="C26" s="155" t="str">
        <f>Res!E56</f>
        <v> </v>
      </c>
      <c r="D26" s="155" t="str">
        <f>Res!F56</f>
        <v> </v>
      </c>
    </row>
    <row r="27" spans="1:4" ht="15" customHeight="1">
      <c r="A27" s="157">
        <v>2</v>
      </c>
      <c r="B27" s="155" t="str">
        <f>Res!D57</f>
        <v> </v>
      </c>
      <c r="C27" s="155" t="str">
        <f>Res!E57</f>
        <v> </v>
      </c>
      <c r="D27" s="155" t="str">
        <f>Res!F57</f>
        <v> </v>
      </c>
    </row>
    <row r="28" spans="1:4" ht="15" customHeight="1">
      <c r="A28" s="157">
        <v>3</v>
      </c>
      <c r="B28" s="155" t="str">
        <f>Res!D58</f>
        <v> </v>
      </c>
      <c r="C28" s="155" t="str">
        <f>Res!E58</f>
        <v> </v>
      </c>
      <c r="D28" s="155" t="str">
        <f>Res!F58</f>
        <v> </v>
      </c>
    </row>
    <row r="29" spans="1:4" ht="15" customHeight="1">
      <c r="A29" s="157">
        <v>4</v>
      </c>
      <c r="B29" s="155" t="str">
        <f>Res!D59</f>
        <v> </v>
      </c>
      <c r="C29" s="155" t="str">
        <f>Res!E59</f>
        <v> </v>
      </c>
      <c r="D29" s="155" t="str">
        <f>Res!F59</f>
        <v> </v>
      </c>
    </row>
    <row r="30" spans="1:4" ht="15" customHeight="1">
      <c r="A30" s="157">
        <v>5</v>
      </c>
      <c r="B30" s="155" t="str">
        <f>Res!D60</f>
        <v> </v>
      </c>
      <c r="C30" s="155" t="str">
        <f>Res!E60</f>
        <v> </v>
      </c>
      <c r="D30" s="155" t="str">
        <f>Res!F60</f>
        <v> </v>
      </c>
    </row>
    <row r="31" spans="1:4" ht="15" customHeight="1">
      <c r="A31" s="157">
        <v>6</v>
      </c>
      <c r="B31" s="155" t="str">
        <f>Res!D61</f>
        <v> </v>
      </c>
      <c r="C31" s="155" t="str">
        <f>Res!E61</f>
        <v> </v>
      </c>
      <c r="D31" s="155" t="str">
        <f>Res!F61</f>
        <v> </v>
      </c>
    </row>
    <row r="32" spans="1:4" ht="15" customHeight="1">
      <c r="A32" s="157">
        <v>7</v>
      </c>
      <c r="B32" s="155" t="str">
        <f>Res!D62</f>
        <v> </v>
      </c>
      <c r="C32" s="155" t="str">
        <f>Res!E62</f>
        <v> </v>
      </c>
      <c r="D32" s="155" t="str">
        <f>Res!F62</f>
        <v> </v>
      </c>
    </row>
    <row r="33" spans="1:4" ht="15" customHeight="1">
      <c r="A33" s="157">
        <v>8</v>
      </c>
      <c r="B33" s="155" t="str">
        <f>Res!D63</f>
        <v> </v>
      </c>
      <c r="C33" s="155" t="str">
        <f>Res!E63</f>
        <v> </v>
      </c>
      <c r="D33" s="155" t="str">
        <f>Res!F63</f>
        <v> </v>
      </c>
    </row>
    <row r="34" spans="1:4" ht="15" customHeight="1">
      <c r="A34" s="157">
        <v>9</v>
      </c>
      <c r="B34" s="155" t="str">
        <f>Res!D64</f>
        <v> </v>
      </c>
      <c r="C34" s="155" t="str">
        <f>Res!E64</f>
        <v> </v>
      </c>
      <c r="D34" s="155" t="str">
        <f>Res!F64</f>
        <v> </v>
      </c>
    </row>
    <row r="35" spans="1:4" ht="15" customHeight="1">
      <c r="A35" s="157">
        <v>10</v>
      </c>
      <c r="B35" s="155" t="str">
        <f>Res!D65</f>
        <v> </v>
      </c>
      <c r="C35" s="155" t="str">
        <f>Res!E65</f>
        <v> </v>
      </c>
      <c r="D35" s="155" t="str">
        <f>Res!F65</f>
        <v> </v>
      </c>
    </row>
    <row r="36" spans="1:4" ht="15" customHeight="1">
      <c r="A36" s="157">
        <v>11</v>
      </c>
      <c r="B36" s="155" t="str">
        <f>Res!D66</f>
        <v> </v>
      </c>
      <c r="C36" s="155" t="str">
        <f>Res!E66</f>
        <v> </v>
      </c>
      <c r="D36" s="155" t="str">
        <f>Res!F66</f>
        <v> </v>
      </c>
    </row>
    <row r="37" spans="1:4" ht="15" customHeight="1">
      <c r="A37" s="157">
        <v>12</v>
      </c>
      <c r="B37" s="155" t="str">
        <f>Res!D67</f>
        <v> </v>
      </c>
      <c r="C37" s="155" t="str">
        <f>Res!E67</f>
        <v> </v>
      </c>
      <c r="D37" s="155" t="str">
        <f>Res!F67</f>
        <v> </v>
      </c>
    </row>
    <row r="38" spans="1:4" ht="15" customHeight="1">
      <c r="A38" s="157">
        <v>13</v>
      </c>
      <c r="B38" s="155" t="str">
        <f>Res!D68</f>
        <v> </v>
      </c>
      <c r="C38" s="155" t="str">
        <f>Res!E68</f>
        <v> </v>
      </c>
      <c r="D38" s="155" t="str">
        <f>Res!F68</f>
        <v> </v>
      </c>
    </row>
    <row r="39" spans="1:4" ht="15" customHeight="1">
      <c r="A39" s="157">
        <v>14</v>
      </c>
      <c r="B39" s="155" t="str">
        <f>Res!D69</f>
        <v> </v>
      </c>
      <c r="C39" s="155" t="str">
        <f>Res!E69</f>
        <v> </v>
      </c>
      <c r="D39" s="155" t="str">
        <f>Res!F69</f>
        <v> </v>
      </c>
    </row>
    <row r="40" spans="1:4" ht="15" customHeight="1">
      <c r="A40" s="157">
        <v>15</v>
      </c>
      <c r="B40" s="155" t="str">
        <f>Res!D70</f>
        <v> </v>
      </c>
      <c r="C40" s="155" t="str">
        <f>Res!E70</f>
        <v> </v>
      </c>
      <c r="D40" s="155" t="str">
        <f>Res!F70</f>
        <v> </v>
      </c>
    </row>
    <row r="41" spans="1:4" ht="15" customHeight="1">
      <c r="A41" s="157">
        <v>16</v>
      </c>
      <c r="B41" s="155" t="str">
        <f>Res!D71</f>
        <v> </v>
      </c>
      <c r="C41" s="155" t="str">
        <f>Res!E71</f>
        <v> </v>
      </c>
      <c r="D41" s="155" t="str">
        <f>Res!F71</f>
        <v> </v>
      </c>
    </row>
    <row r="42" spans="1:4" ht="15" customHeight="1">
      <c r="A42" s="157">
        <v>17</v>
      </c>
      <c r="B42" s="155" t="str">
        <f>Res!D72</f>
        <v> </v>
      </c>
      <c r="C42" s="155" t="str">
        <f>Res!E72</f>
        <v> </v>
      </c>
      <c r="D42" s="155" t="str">
        <f>Res!F72</f>
        <v> </v>
      </c>
    </row>
    <row r="43" spans="1:4" ht="15" customHeight="1">
      <c r="A43" s="157">
        <v>18</v>
      </c>
      <c r="B43" s="155" t="str">
        <f>Res!D73</f>
        <v> </v>
      </c>
      <c r="C43" s="155" t="str">
        <f>Res!E73</f>
        <v> </v>
      </c>
      <c r="D43" s="155" t="str">
        <f>Res!F73</f>
        <v> </v>
      </c>
    </row>
    <row r="44" spans="1:4" ht="15" customHeight="1">
      <c r="A44" s="157">
        <v>19</v>
      </c>
      <c r="B44" s="155" t="str">
        <f>Res!D74</f>
        <v> </v>
      </c>
      <c r="C44" s="155" t="str">
        <f>Res!E74</f>
        <v> </v>
      </c>
      <c r="D44" s="155" t="str">
        <f>Res!F74</f>
        <v> </v>
      </c>
    </row>
    <row r="45" spans="1:4" ht="15" customHeight="1">
      <c r="A45" s="157">
        <v>20</v>
      </c>
      <c r="B45" s="155" t="str">
        <f>Res!D75</f>
        <v> </v>
      </c>
      <c r="C45" s="155" t="str">
        <f>Res!E75</f>
        <v> </v>
      </c>
      <c r="D45" s="155" t="str">
        <f>Res!F75</f>
        <v> </v>
      </c>
    </row>
    <row r="46" spans="1:4" ht="15" customHeight="1">
      <c r="A46" s="347" t="s">
        <v>74</v>
      </c>
      <c r="B46" s="347"/>
      <c r="C46" s="347"/>
      <c r="D46" s="347"/>
    </row>
    <row r="47" spans="1:4" ht="15" customHeight="1">
      <c r="A47" s="157">
        <v>1</v>
      </c>
      <c r="B47" s="155" t="str">
        <f>Res!D107</f>
        <v> </v>
      </c>
      <c r="C47" s="155" t="str">
        <f>Res!E107</f>
        <v> </v>
      </c>
      <c r="D47" s="155" t="str">
        <f>Res!F107</f>
        <v> </v>
      </c>
    </row>
    <row r="48" spans="1:4" ht="15" customHeight="1">
      <c r="A48" s="157">
        <v>2</v>
      </c>
      <c r="B48" s="155" t="str">
        <f>Res!D108</f>
        <v> </v>
      </c>
      <c r="C48" s="155" t="str">
        <f>Res!E108</f>
        <v> </v>
      </c>
      <c r="D48" s="155" t="str">
        <f>Res!F108</f>
        <v> </v>
      </c>
    </row>
    <row r="49" spans="1:4" ht="15" customHeight="1">
      <c r="A49" s="157">
        <v>3</v>
      </c>
      <c r="B49" s="155" t="str">
        <f>Res!D109</f>
        <v> </v>
      </c>
      <c r="C49" s="155" t="str">
        <f>Res!E109</f>
        <v> </v>
      </c>
      <c r="D49" s="155" t="str">
        <f>Res!F109</f>
        <v> </v>
      </c>
    </row>
    <row r="50" spans="1:4" ht="15" customHeight="1">
      <c r="A50" s="157">
        <v>4</v>
      </c>
      <c r="B50" s="155" t="str">
        <f>Res!D110</f>
        <v> </v>
      </c>
      <c r="C50" s="155" t="str">
        <f>Res!E110</f>
        <v> </v>
      </c>
      <c r="D50" s="155" t="str">
        <f>Res!F110</f>
        <v> </v>
      </c>
    </row>
    <row r="51" spans="1:4" ht="15" customHeight="1">
      <c r="A51" s="157">
        <v>5</v>
      </c>
      <c r="B51" s="155" t="str">
        <f>Res!D111</f>
        <v> </v>
      </c>
      <c r="C51" s="155" t="str">
        <f>Res!E111</f>
        <v> </v>
      </c>
      <c r="D51" s="155" t="str">
        <f>Res!F111</f>
        <v> </v>
      </c>
    </row>
    <row r="52" spans="1:4" ht="15" customHeight="1">
      <c r="A52" s="157">
        <v>6</v>
      </c>
      <c r="B52" s="155" t="str">
        <f>Res!D112</f>
        <v> </v>
      </c>
      <c r="C52" s="155" t="str">
        <f>Res!E112</f>
        <v> </v>
      </c>
      <c r="D52" s="155" t="str">
        <f>Res!F112</f>
        <v> </v>
      </c>
    </row>
    <row r="53" spans="1:4" ht="15" customHeight="1">
      <c r="A53" s="157">
        <v>7</v>
      </c>
      <c r="B53" s="155" t="str">
        <f>Res!D113</f>
        <v> </v>
      </c>
      <c r="C53" s="155" t="str">
        <f>Res!E113</f>
        <v> </v>
      </c>
      <c r="D53" s="155" t="str">
        <f>Res!F113</f>
        <v> </v>
      </c>
    </row>
    <row r="54" spans="1:4" ht="15" customHeight="1">
      <c r="A54" s="157">
        <v>8</v>
      </c>
      <c r="B54" s="155" t="str">
        <f>Res!D114</f>
        <v> </v>
      </c>
      <c r="C54" s="155" t="str">
        <f>Res!E114</f>
        <v> </v>
      </c>
      <c r="D54" s="155" t="str">
        <f>Res!F114</f>
        <v> </v>
      </c>
    </row>
    <row r="55" spans="1:4" ht="15" customHeight="1">
      <c r="A55" s="157">
        <v>9</v>
      </c>
      <c r="B55" s="155" t="str">
        <f>Res!D115</f>
        <v> </v>
      </c>
      <c r="C55" s="155" t="str">
        <f>Res!E115</f>
        <v> </v>
      </c>
      <c r="D55" s="155" t="str">
        <f>Res!F115</f>
        <v> </v>
      </c>
    </row>
    <row r="56" spans="1:4" ht="15" customHeight="1">
      <c r="A56" s="157">
        <v>10</v>
      </c>
      <c r="B56" s="155" t="str">
        <f>Res!D116</f>
        <v> </v>
      </c>
      <c r="C56" s="155" t="str">
        <f>Res!E116</f>
        <v> </v>
      </c>
      <c r="D56" s="155" t="str">
        <f>Res!F116</f>
        <v> </v>
      </c>
    </row>
    <row r="57" spans="1:4" ht="15" customHeight="1">
      <c r="A57" s="157">
        <v>11</v>
      </c>
      <c r="B57" s="155" t="str">
        <f>Res!D117</f>
        <v> </v>
      </c>
      <c r="C57" s="155" t="str">
        <f>Res!E117</f>
        <v> </v>
      </c>
      <c r="D57" s="155" t="str">
        <f>Res!F117</f>
        <v> </v>
      </c>
    </row>
    <row r="58" spans="1:4" ht="15" customHeight="1">
      <c r="A58" s="157">
        <v>12</v>
      </c>
      <c r="B58" s="155" t="str">
        <f>Res!D118</f>
        <v> </v>
      </c>
      <c r="C58" s="155" t="str">
        <f>Res!E118</f>
        <v> </v>
      </c>
      <c r="D58" s="155" t="str">
        <f>Res!F118</f>
        <v> </v>
      </c>
    </row>
    <row r="59" spans="1:4" ht="15" customHeight="1">
      <c r="A59" s="157">
        <v>13</v>
      </c>
      <c r="B59" s="155" t="str">
        <f>Res!D119</f>
        <v> </v>
      </c>
      <c r="C59" s="155" t="str">
        <f>Res!E119</f>
        <v> </v>
      </c>
      <c r="D59" s="155" t="str">
        <f>Res!F119</f>
        <v> </v>
      </c>
    </row>
    <row r="60" spans="1:4" ht="15" customHeight="1">
      <c r="A60" s="157">
        <v>14</v>
      </c>
      <c r="B60" s="155" t="str">
        <f>Res!D120</f>
        <v> </v>
      </c>
      <c r="C60" s="155" t="str">
        <f>Res!E120</f>
        <v> </v>
      </c>
      <c r="D60" s="155" t="str">
        <f>Res!F120</f>
        <v> </v>
      </c>
    </row>
    <row r="61" spans="1:4" ht="15" customHeight="1">
      <c r="A61" s="157">
        <v>15</v>
      </c>
      <c r="B61" s="155" t="str">
        <f>Res!D121</f>
        <v> </v>
      </c>
      <c r="C61" s="155" t="str">
        <f>Res!E121</f>
        <v> </v>
      </c>
      <c r="D61" s="155" t="str">
        <f>Res!F121</f>
        <v> </v>
      </c>
    </row>
    <row r="62" spans="1:4" ht="15" customHeight="1">
      <c r="A62" s="157">
        <v>16</v>
      </c>
      <c r="B62" s="155" t="str">
        <f>Res!D122</f>
        <v> </v>
      </c>
      <c r="C62" s="155" t="str">
        <f>Res!E122</f>
        <v> </v>
      </c>
      <c r="D62" s="155" t="str">
        <f>Res!F122</f>
        <v> </v>
      </c>
    </row>
    <row r="63" spans="1:4" ht="15" customHeight="1">
      <c r="A63" s="157">
        <v>17</v>
      </c>
      <c r="B63" s="155" t="str">
        <f>Res!D123</f>
        <v> </v>
      </c>
      <c r="C63" s="155" t="str">
        <f>Res!E123</f>
        <v> </v>
      </c>
      <c r="D63" s="155" t="str">
        <f>Res!F123</f>
        <v> </v>
      </c>
    </row>
    <row r="64" spans="1:4" ht="15" customHeight="1">
      <c r="A64" s="157">
        <v>18</v>
      </c>
      <c r="B64" s="155" t="str">
        <f>Res!D124</f>
        <v> </v>
      </c>
      <c r="C64" s="155" t="str">
        <f>Res!E124</f>
        <v> </v>
      </c>
      <c r="D64" s="155" t="str">
        <f>Res!F124</f>
        <v> </v>
      </c>
    </row>
    <row r="65" spans="1:4" ht="15" customHeight="1">
      <c r="A65" s="159">
        <v>19</v>
      </c>
      <c r="B65" s="155" t="str">
        <f>Res!D125</f>
        <v> </v>
      </c>
      <c r="C65" s="155" t="str">
        <f>Res!E125</f>
        <v> </v>
      </c>
      <c r="D65" s="155" t="str">
        <f>Res!F125</f>
        <v> </v>
      </c>
    </row>
    <row r="66" spans="1:4" ht="15" customHeight="1">
      <c r="A66" s="172">
        <v>20</v>
      </c>
      <c r="B66" s="155" t="str">
        <f>Res!D126</f>
        <v> </v>
      </c>
      <c r="C66" s="155" t="str">
        <f>Res!E126</f>
        <v> </v>
      </c>
      <c r="D66" s="155" t="str">
        <f>Res!F126</f>
        <v> </v>
      </c>
    </row>
    <row r="67" spans="1:4" ht="15" customHeight="1">
      <c r="A67" s="347" t="s">
        <v>75</v>
      </c>
      <c r="B67" s="347"/>
      <c r="C67" s="347"/>
      <c r="D67" s="347"/>
    </row>
    <row r="68" spans="1:4" ht="15" customHeight="1">
      <c r="A68" s="157">
        <v>1</v>
      </c>
      <c r="B68" s="155" t="str">
        <f>Res!D165</f>
        <v> </v>
      </c>
      <c r="C68" s="155" t="str">
        <f>Res!E165</f>
        <v> </v>
      </c>
      <c r="D68" s="155" t="str">
        <f>Res!F165</f>
        <v> </v>
      </c>
    </row>
    <row r="69" spans="1:4" ht="15" customHeight="1">
      <c r="A69" s="157">
        <v>2</v>
      </c>
      <c r="B69" s="155" t="str">
        <f>Res!D166</f>
        <v> </v>
      </c>
      <c r="C69" s="155" t="str">
        <f>Res!E166</f>
        <v> </v>
      </c>
      <c r="D69" s="155" t="str">
        <f>Res!F166</f>
        <v> </v>
      </c>
    </row>
    <row r="70" spans="1:4" ht="15" customHeight="1">
      <c r="A70" s="157">
        <v>3</v>
      </c>
      <c r="B70" s="155" t="str">
        <f>Res!D167</f>
        <v> </v>
      </c>
      <c r="C70" s="155" t="str">
        <f>Res!E167</f>
        <v> </v>
      </c>
      <c r="D70" s="155" t="str">
        <f>Res!F167</f>
        <v> </v>
      </c>
    </row>
    <row r="71" spans="1:4" ht="15" customHeight="1">
      <c r="A71" s="157">
        <v>4</v>
      </c>
      <c r="B71" s="155" t="str">
        <f>Res!D168</f>
        <v> </v>
      </c>
      <c r="C71" s="155" t="str">
        <f>Res!E168</f>
        <v> </v>
      </c>
      <c r="D71" s="155" t="str">
        <f>Res!F168</f>
        <v> </v>
      </c>
    </row>
    <row r="72" spans="1:4" ht="15" customHeight="1">
      <c r="A72" s="157">
        <v>5</v>
      </c>
      <c r="B72" s="155" t="str">
        <f>Res!D169</f>
        <v> </v>
      </c>
      <c r="C72" s="155" t="str">
        <f>Res!E169</f>
        <v> </v>
      </c>
      <c r="D72" s="155" t="str">
        <f>Res!F169</f>
        <v> </v>
      </c>
    </row>
    <row r="73" spans="1:4" ht="15" customHeight="1">
      <c r="A73" s="157">
        <v>6</v>
      </c>
      <c r="B73" s="155" t="str">
        <f>Res!D170</f>
        <v> </v>
      </c>
      <c r="C73" s="155" t="str">
        <f>Res!E170</f>
        <v> </v>
      </c>
      <c r="D73" s="155" t="str">
        <f>Res!F170</f>
        <v> </v>
      </c>
    </row>
    <row r="74" spans="1:4" ht="15" customHeight="1">
      <c r="A74" s="157">
        <v>7</v>
      </c>
      <c r="B74" s="155" t="str">
        <f>Res!D171</f>
        <v> </v>
      </c>
      <c r="C74" s="155" t="str">
        <f>Res!E171</f>
        <v> </v>
      </c>
      <c r="D74" s="155" t="str">
        <f>Res!F171</f>
        <v> </v>
      </c>
    </row>
    <row r="75" spans="1:4" ht="15" customHeight="1">
      <c r="A75" s="157">
        <v>8</v>
      </c>
      <c r="B75" s="155" t="str">
        <f>Res!D172</f>
        <v> </v>
      </c>
      <c r="C75" s="155" t="str">
        <f>Res!E172</f>
        <v> </v>
      </c>
      <c r="D75" s="155" t="str">
        <f>Res!F172</f>
        <v> </v>
      </c>
    </row>
    <row r="76" spans="1:4" ht="15" customHeight="1">
      <c r="A76" s="157">
        <v>9</v>
      </c>
      <c r="B76" s="155" t="str">
        <f>Res!D173</f>
        <v> </v>
      </c>
      <c r="C76" s="155" t="str">
        <f>Res!E173</f>
        <v> </v>
      </c>
      <c r="D76" s="155" t="str">
        <f>Res!F173</f>
        <v> </v>
      </c>
    </row>
    <row r="77" spans="1:4" ht="15" customHeight="1">
      <c r="A77" s="157">
        <v>10</v>
      </c>
      <c r="B77" s="155" t="str">
        <f>Res!D174</f>
        <v> </v>
      </c>
      <c r="C77" s="155" t="str">
        <f>Res!E174</f>
        <v> </v>
      </c>
      <c r="D77" s="155" t="str">
        <f>Res!F174</f>
        <v> </v>
      </c>
    </row>
    <row r="78" spans="1:4" ht="15" customHeight="1">
      <c r="A78" s="157">
        <v>11</v>
      </c>
      <c r="B78" s="155" t="str">
        <f>Res!D175</f>
        <v> </v>
      </c>
      <c r="C78" s="155" t="str">
        <f>Res!E175</f>
        <v> </v>
      </c>
      <c r="D78" s="155" t="str">
        <f>Res!F175</f>
        <v> </v>
      </c>
    </row>
    <row r="79" spans="1:4" ht="15" customHeight="1">
      <c r="A79" s="157">
        <v>12</v>
      </c>
      <c r="B79" s="155" t="str">
        <f>Res!D176</f>
        <v> </v>
      </c>
      <c r="C79" s="155" t="str">
        <f>Res!E176</f>
        <v> </v>
      </c>
      <c r="D79" s="155" t="str">
        <f>Res!F176</f>
        <v> </v>
      </c>
    </row>
    <row r="80" spans="1:4" ht="15" customHeight="1">
      <c r="A80" s="157">
        <v>13</v>
      </c>
      <c r="B80" s="155" t="str">
        <f>Res!D177</f>
        <v> </v>
      </c>
      <c r="C80" s="155" t="str">
        <f>Res!E177</f>
        <v> </v>
      </c>
      <c r="D80" s="155" t="str">
        <f>Res!F177</f>
        <v> </v>
      </c>
    </row>
    <row r="81" spans="1:4" ht="15" customHeight="1">
      <c r="A81" s="157">
        <v>14</v>
      </c>
      <c r="B81" s="155" t="str">
        <f>Res!D178</f>
        <v> </v>
      </c>
      <c r="C81" s="155" t="str">
        <f>Res!E178</f>
        <v> </v>
      </c>
      <c r="D81" s="155" t="str">
        <f>Res!F178</f>
        <v> </v>
      </c>
    </row>
    <row r="82" spans="1:4" ht="15" customHeight="1">
      <c r="A82" s="157">
        <v>15</v>
      </c>
      <c r="B82" s="155" t="str">
        <f>Res!D179</f>
        <v> </v>
      </c>
      <c r="C82" s="155" t="str">
        <f>Res!E179</f>
        <v> </v>
      </c>
      <c r="D82" s="155" t="str">
        <f>Res!F179</f>
        <v> </v>
      </c>
    </row>
    <row r="83" spans="1:4" ht="15" customHeight="1">
      <c r="A83" s="157">
        <v>16</v>
      </c>
      <c r="B83" s="155" t="str">
        <f>Res!D180</f>
        <v> </v>
      </c>
      <c r="C83" s="155" t="str">
        <f>Res!E180</f>
        <v> </v>
      </c>
      <c r="D83" s="155" t="str">
        <f>Res!F180</f>
        <v> </v>
      </c>
    </row>
    <row r="84" spans="1:4" ht="15" customHeight="1">
      <c r="A84" s="157">
        <v>17</v>
      </c>
      <c r="B84" s="155" t="str">
        <f>Res!D181</f>
        <v> </v>
      </c>
      <c r="C84" s="155" t="str">
        <f>Res!E181</f>
        <v> </v>
      </c>
      <c r="D84" s="155" t="str">
        <f>Res!F181</f>
        <v> </v>
      </c>
    </row>
    <row r="85" spans="1:4" ht="15" customHeight="1">
      <c r="A85" s="157">
        <v>18</v>
      </c>
      <c r="B85" s="155" t="str">
        <f>Res!D182</f>
        <v> </v>
      </c>
      <c r="C85" s="155" t="str">
        <f>Res!E182</f>
        <v> </v>
      </c>
      <c r="D85" s="155" t="str">
        <f>Res!F182</f>
        <v> </v>
      </c>
    </row>
    <row r="86" spans="1:4" ht="15" customHeight="1">
      <c r="A86" s="157">
        <v>19</v>
      </c>
      <c r="B86" s="155" t="str">
        <f>Res!D183</f>
        <v> </v>
      </c>
      <c r="C86" s="155" t="str">
        <f>Res!E183</f>
        <v> </v>
      </c>
      <c r="D86" s="155" t="str">
        <f>Res!F183</f>
        <v> </v>
      </c>
    </row>
    <row r="87" spans="1:4" ht="15" customHeight="1">
      <c r="A87" s="157">
        <v>20</v>
      </c>
      <c r="B87" s="155" t="str">
        <f>Res!D184</f>
        <v> </v>
      </c>
      <c r="C87" s="155" t="str">
        <f>Res!E184</f>
        <v> </v>
      </c>
      <c r="D87" s="155" t="str">
        <f>Res!F184</f>
        <v> </v>
      </c>
    </row>
    <row r="88" spans="1:4" ht="15" customHeight="1">
      <c r="A88" s="347" t="s">
        <v>76</v>
      </c>
      <c r="B88" s="347"/>
      <c r="C88" s="347"/>
      <c r="D88" s="347"/>
    </row>
    <row r="89" spans="1:4" ht="15" customHeight="1">
      <c r="A89" s="157">
        <v>1</v>
      </c>
      <c r="B89" s="155" t="str">
        <f>Res!D216</f>
        <v> </v>
      </c>
      <c r="C89" s="155" t="str">
        <f>Res!E216</f>
        <v> </v>
      </c>
      <c r="D89" s="155" t="str">
        <f>Res!F216</f>
        <v> </v>
      </c>
    </row>
    <row r="90" spans="1:4" ht="15" customHeight="1">
      <c r="A90" s="157">
        <v>2</v>
      </c>
      <c r="B90" s="155" t="str">
        <f>Res!D217</f>
        <v> </v>
      </c>
      <c r="C90" s="155" t="str">
        <f>Res!E217</f>
        <v> </v>
      </c>
      <c r="D90" s="155" t="str">
        <f>Res!F217</f>
        <v> </v>
      </c>
    </row>
    <row r="91" spans="1:4" ht="15" customHeight="1">
      <c r="A91" s="157">
        <v>3</v>
      </c>
      <c r="B91" s="155" t="str">
        <f>Res!D218</f>
        <v> </v>
      </c>
      <c r="C91" s="155" t="str">
        <f>Res!E218</f>
        <v> </v>
      </c>
      <c r="D91" s="155" t="str">
        <f>Res!F218</f>
        <v> </v>
      </c>
    </row>
    <row r="92" spans="1:4" ht="15" customHeight="1">
      <c r="A92" s="157">
        <v>4</v>
      </c>
      <c r="B92" s="155" t="str">
        <f>Res!D219</f>
        <v> </v>
      </c>
      <c r="C92" s="155" t="str">
        <f>Res!E219</f>
        <v> </v>
      </c>
      <c r="D92" s="155" t="str">
        <f>Res!F219</f>
        <v> </v>
      </c>
    </row>
    <row r="93" spans="1:4" ht="15" customHeight="1">
      <c r="A93" s="157">
        <v>5</v>
      </c>
      <c r="B93" s="155" t="str">
        <f>Res!D220</f>
        <v> </v>
      </c>
      <c r="C93" s="155" t="str">
        <f>Res!E220</f>
        <v> </v>
      </c>
      <c r="D93" s="155" t="str">
        <f>Res!F220</f>
        <v> </v>
      </c>
    </row>
    <row r="94" spans="1:4" ht="15" customHeight="1">
      <c r="A94" s="157">
        <v>6</v>
      </c>
      <c r="B94" s="155" t="str">
        <f>Res!D221</f>
        <v> </v>
      </c>
      <c r="C94" s="155" t="str">
        <f>Res!E221</f>
        <v> </v>
      </c>
      <c r="D94" s="155" t="str">
        <f>Res!F221</f>
        <v> </v>
      </c>
    </row>
    <row r="95" spans="1:4" ht="15" customHeight="1">
      <c r="A95" s="157">
        <v>7</v>
      </c>
      <c r="B95" s="155" t="str">
        <f>Res!D222</f>
        <v> </v>
      </c>
      <c r="C95" s="155" t="str">
        <f>Res!E222</f>
        <v> </v>
      </c>
      <c r="D95" s="155" t="str">
        <f>Res!F222</f>
        <v> </v>
      </c>
    </row>
    <row r="96" spans="1:4" ht="15" customHeight="1">
      <c r="A96" s="157">
        <v>8</v>
      </c>
      <c r="B96" s="155" t="str">
        <f>Res!D223</f>
        <v> </v>
      </c>
      <c r="C96" s="155" t="str">
        <f>Res!E223</f>
        <v> </v>
      </c>
      <c r="D96" s="155" t="str">
        <f>Res!F223</f>
        <v> </v>
      </c>
    </row>
    <row r="97" spans="1:4" ht="15" customHeight="1">
      <c r="A97" s="157">
        <v>9</v>
      </c>
      <c r="B97" s="155" t="str">
        <f>Res!D224</f>
        <v> </v>
      </c>
      <c r="C97" s="155" t="str">
        <f>Res!E224</f>
        <v> </v>
      </c>
      <c r="D97" s="155" t="str">
        <f>Res!F224</f>
        <v> </v>
      </c>
    </row>
    <row r="98" spans="1:4" ht="15" customHeight="1">
      <c r="A98" s="157">
        <v>10</v>
      </c>
      <c r="B98" s="155" t="str">
        <f>Res!D225</f>
        <v> </v>
      </c>
      <c r="C98" s="155" t="str">
        <f>Res!E225</f>
        <v> </v>
      </c>
      <c r="D98" s="155" t="str">
        <f>Res!F225</f>
        <v> </v>
      </c>
    </row>
    <row r="99" spans="1:4" ht="15" customHeight="1">
      <c r="A99" s="157">
        <v>11</v>
      </c>
      <c r="B99" s="155" t="str">
        <f>Res!D226</f>
        <v> </v>
      </c>
      <c r="C99" s="155" t="str">
        <f>Res!E226</f>
        <v> </v>
      </c>
      <c r="D99" s="155" t="str">
        <f>Res!F226</f>
        <v> </v>
      </c>
    </row>
    <row r="100" spans="1:4" ht="15" customHeight="1">
      <c r="A100" s="157">
        <v>12</v>
      </c>
      <c r="B100" s="155" t="str">
        <f>Res!D227</f>
        <v> </v>
      </c>
      <c r="C100" s="155" t="str">
        <f>Res!E227</f>
        <v> </v>
      </c>
      <c r="D100" s="155" t="str">
        <f>Res!F227</f>
        <v> </v>
      </c>
    </row>
    <row r="101" spans="1:4" ht="15" customHeight="1">
      <c r="A101" s="157">
        <v>13</v>
      </c>
      <c r="B101" s="155" t="str">
        <f>Res!D228</f>
        <v> </v>
      </c>
      <c r="C101" s="155" t="str">
        <f>Res!E228</f>
        <v> </v>
      </c>
      <c r="D101" s="155" t="str">
        <f>Res!F228</f>
        <v> </v>
      </c>
    </row>
    <row r="102" spans="1:4" ht="15" customHeight="1">
      <c r="A102" s="157">
        <v>14</v>
      </c>
      <c r="B102" s="155" t="str">
        <f>Res!D229</f>
        <v> </v>
      </c>
      <c r="C102" s="155" t="str">
        <f>Res!E229</f>
        <v> </v>
      </c>
      <c r="D102" s="155" t="str">
        <f>Res!F229</f>
        <v> </v>
      </c>
    </row>
    <row r="103" spans="1:4" ht="15" customHeight="1">
      <c r="A103" s="157">
        <v>15</v>
      </c>
      <c r="B103" s="155" t="str">
        <f>Res!D230</f>
        <v> </v>
      </c>
      <c r="C103" s="155" t="str">
        <f>Res!E230</f>
        <v> </v>
      </c>
      <c r="D103" s="155" t="str">
        <f>Res!F230</f>
        <v> </v>
      </c>
    </row>
    <row r="104" spans="1:4" ht="15" customHeight="1">
      <c r="A104" s="157">
        <v>16</v>
      </c>
      <c r="B104" s="155" t="str">
        <f>Res!D231</f>
        <v> </v>
      </c>
      <c r="C104" s="155" t="str">
        <f>Res!E231</f>
        <v> </v>
      </c>
      <c r="D104" s="155" t="str">
        <f>Res!F231</f>
        <v> </v>
      </c>
    </row>
    <row r="105" spans="1:4" ht="15" customHeight="1">
      <c r="A105" s="159">
        <v>17</v>
      </c>
      <c r="B105" s="155" t="str">
        <f>Res!D232</f>
        <v> </v>
      </c>
      <c r="C105" s="155" t="str">
        <f>Res!E232</f>
        <v> </v>
      </c>
      <c r="D105" s="155" t="str">
        <f>Res!F232</f>
        <v> </v>
      </c>
    </row>
    <row r="106" spans="1:4" ht="15" customHeight="1">
      <c r="A106" s="159">
        <v>18</v>
      </c>
      <c r="B106" s="155" t="str">
        <f>Res!D233</f>
        <v> </v>
      </c>
      <c r="C106" s="155" t="str">
        <f>Res!E233</f>
        <v> </v>
      </c>
      <c r="D106" s="155" t="str">
        <f>Res!F233</f>
        <v> </v>
      </c>
    </row>
    <row r="107" spans="1:4" ht="15" customHeight="1">
      <c r="A107" s="172">
        <v>19</v>
      </c>
      <c r="B107" s="155" t="str">
        <f>Res!D234</f>
        <v> </v>
      </c>
      <c r="C107" s="155" t="str">
        <f>Res!E234</f>
        <v> </v>
      </c>
      <c r="D107" s="155" t="str">
        <f>Res!F234</f>
        <v> </v>
      </c>
    </row>
    <row r="108" spans="1:4" ht="15" customHeight="1">
      <c r="A108" s="172">
        <v>20</v>
      </c>
      <c r="B108" s="155" t="str">
        <f>Res!D235</f>
        <v> </v>
      </c>
      <c r="C108" s="155" t="str">
        <f>Res!E235</f>
        <v> </v>
      </c>
      <c r="D108" s="155" t="str">
        <f>Res!F235</f>
        <v> </v>
      </c>
    </row>
    <row r="109" spans="1:4" ht="15" customHeight="1">
      <c r="A109" s="347" t="s">
        <v>77</v>
      </c>
      <c r="B109" s="347"/>
      <c r="C109" s="347"/>
      <c r="D109" s="347"/>
    </row>
    <row r="110" spans="1:4" ht="15" customHeight="1">
      <c r="A110" s="157">
        <v>1</v>
      </c>
      <c r="B110" s="155" t="str">
        <f>Res!D274</f>
        <v> </v>
      </c>
      <c r="C110" s="155" t="str">
        <f>Res!E274</f>
        <v> </v>
      </c>
      <c r="D110" s="155" t="str">
        <f>Res!F274</f>
        <v> </v>
      </c>
    </row>
    <row r="111" spans="1:4" ht="15" customHeight="1">
      <c r="A111" s="157">
        <v>2</v>
      </c>
      <c r="B111" s="155" t="str">
        <f>Res!D275</f>
        <v> </v>
      </c>
      <c r="C111" s="155" t="str">
        <f>Res!E275</f>
        <v> </v>
      </c>
      <c r="D111" s="155" t="str">
        <f>Res!F275</f>
        <v> </v>
      </c>
    </row>
    <row r="112" spans="1:4" ht="15" customHeight="1">
      <c r="A112" s="157">
        <v>3</v>
      </c>
      <c r="B112" s="155" t="str">
        <f>Res!D276</f>
        <v> </v>
      </c>
      <c r="C112" s="155" t="str">
        <f>Res!E276</f>
        <v> </v>
      </c>
      <c r="D112" s="155" t="str">
        <f>Res!F276</f>
        <v> </v>
      </c>
    </row>
    <row r="113" spans="1:4" ht="15" customHeight="1">
      <c r="A113" s="157">
        <v>4</v>
      </c>
      <c r="B113" s="155" t="str">
        <f>Res!D277</f>
        <v> </v>
      </c>
      <c r="C113" s="155" t="str">
        <f>Res!E277</f>
        <v> </v>
      </c>
      <c r="D113" s="155" t="str">
        <f>Res!F277</f>
        <v> </v>
      </c>
    </row>
    <row r="114" spans="1:4" ht="15" customHeight="1">
      <c r="A114" s="157">
        <v>5</v>
      </c>
      <c r="B114" s="155" t="str">
        <f>Res!D278</f>
        <v> </v>
      </c>
      <c r="C114" s="155" t="str">
        <f>Res!E278</f>
        <v> </v>
      </c>
      <c r="D114" s="155" t="str">
        <f>Res!F278</f>
        <v> </v>
      </c>
    </row>
    <row r="115" spans="1:4" ht="15" customHeight="1">
      <c r="A115" s="157">
        <v>6</v>
      </c>
      <c r="B115" s="155" t="str">
        <f>Res!D279</f>
        <v> </v>
      </c>
      <c r="C115" s="155" t="str">
        <f>Res!E279</f>
        <v> </v>
      </c>
      <c r="D115" s="155" t="str">
        <f>Res!F279</f>
        <v> </v>
      </c>
    </row>
    <row r="116" spans="1:4" ht="15" customHeight="1">
      <c r="A116" s="157">
        <v>7</v>
      </c>
      <c r="B116" s="155" t="str">
        <f>Res!D280</f>
        <v> </v>
      </c>
      <c r="C116" s="155" t="str">
        <f>Res!E280</f>
        <v> </v>
      </c>
      <c r="D116" s="155" t="str">
        <f>Res!F280</f>
        <v> </v>
      </c>
    </row>
    <row r="117" spans="1:4" ht="15" customHeight="1">
      <c r="A117" s="157">
        <v>8</v>
      </c>
      <c r="B117" s="155" t="str">
        <f>Res!D281</f>
        <v> </v>
      </c>
      <c r="C117" s="155" t="str">
        <f>Res!E281</f>
        <v> </v>
      </c>
      <c r="D117" s="155" t="str">
        <f>Res!F281</f>
        <v> </v>
      </c>
    </row>
    <row r="118" spans="1:4" ht="15" customHeight="1">
      <c r="A118" s="157">
        <v>9</v>
      </c>
      <c r="B118" s="155" t="str">
        <f>Res!D282</f>
        <v> </v>
      </c>
      <c r="C118" s="155" t="str">
        <f>Res!E282</f>
        <v> </v>
      </c>
      <c r="D118" s="155" t="str">
        <f>Res!F282</f>
        <v> </v>
      </c>
    </row>
    <row r="119" spans="1:4" ht="15" customHeight="1">
      <c r="A119" s="157">
        <v>10</v>
      </c>
      <c r="B119" s="155" t="str">
        <f>Res!D283</f>
        <v> </v>
      </c>
      <c r="C119" s="155" t="str">
        <f>Res!E283</f>
        <v> </v>
      </c>
      <c r="D119" s="155" t="str">
        <f>Res!F283</f>
        <v> </v>
      </c>
    </row>
    <row r="120" spans="1:4" ht="15" customHeight="1">
      <c r="A120" s="157">
        <v>11</v>
      </c>
      <c r="B120" s="155" t="str">
        <f>Res!D284</f>
        <v> </v>
      </c>
      <c r="C120" s="155" t="str">
        <f>Res!E284</f>
        <v> </v>
      </c>
      <c r="D120" s="155" t="str">
        <f>Res!F284</f>
        <v> </v>
      </c>
    </row>
    <row r="121" spans="1:4" ht="15" customHeight="1">
      <c r="A121" s="157">
        <v>12</v>
      </c>
      <c r="B121" s="155" t="str">
        <f>Res!D285</f>
        <v> </v>
      </c>
      <c r="C121" s="155" t="str">
        <f>Res!E285</f>
        <v> </v>
      </c>
      <c r="D121" s="155" t="str">
        <f>Res!F285</f>
        <v> </v>
      </c>
    </row>
    <row r="122" spans="1:4" ht="15" customHeight="1">
      <c r="A122" s="157">
        <v>13</v>
      </c>
      <c r="B122" s="155" t="str">
        <f>Res!D286</f>
        <v> </v>
      </c>
      <c r="C122" s="155" t="str">
        <f>Res!E286</f>
        <v> </v>
      </c>
      <c r="D122" s="155" t="str">
        <f>Res!F286</f>
        <v> </v>
      </c>
    </row>
    <row r="123" spans="1:4" ht="15" customHeight="1">
      <c r="A123" s="157">
        <v>14</v>
      </c>
      <c r="B123" s="155" t="str">
        <f>Res!D287</f>
        <v> </v>
      </c>
      <c r="C123" s="155" t="str">
        <f>Res!E287</f>
        <v> </v>
      </c>
      <c r="D123" s="155" t="str">
        <f>Res!F287</f>
        <v> </v>
      </c>
    </row>
    <row r="124" spans="1:4" ht="15" customHeight="1">
      <c r="A124" s="157">
        <v>15</v>
      </c>
      <c r="B124" s="155" t="str">
        <f>Res!D288</f>
        <v> </v>
      </c>
      <c r="C124" s="155" t="str">
        <f>Res!E288</f>
        <v> </v>
      </c>
      <c r="D124" s="155" t="str">
        <f>Res!F288</f>
        <v> </v>
      </c>
    </row>
    <row r="125" spans="1:4" ht="15" customHeight="1">
      <c r="A125" s="157">
        <v>16</v>
      </c>
      <c r="B125" s="155" t="str">
        <f>Res!D289</f>
        <v> </v>
      </c>
      <c r="C125" s="155" t="str">
        <f>Res!E289</f>
        <v> </v>
      </c>
      <c r="D125" s="155" t="str">
        <f>Res!F289</f>
        <v> </v>
      </c>
    </row>
    <row r="126" spans="1:4" ht="15" customHeight="1">
      <c r="A126" s="157">
        <v>17</v>
      </c>
      <c r="B126" s="155" t="str">
        <f>Res!D290</f>
        <v> </v>
      </c>
      <c r="C126" s="155" t="str">
        <f>Res!E290</f>
        <v> </v>
      </c>
      <c r="D126" s="155" t="str">
        <f>Res!F290</f>
        <v> </v>
      </c>
    </row>
    <row r="127" spans="1:4" ht="15" customHeight="1">
      <c r="A127" s="157">
        <v>18</v>
      </c>
      <c r="B127" s="155" t="str">
        <f>Res!D291</f>
        <v> </v>
      </c>
      <c r="C127" s="155" t="str">
        <f>Res!E291</f>
        <v> </v>
      </c>
      <c r="D127" s="155" t="str">
        <f>Res!F291</f>
        <v> </v>
      </c>
    </row>
    <row r="128" spans="1:4" ht="15" customHeight="1">
      <c r="A128" s="157">
        <v>19</v>
      </c>
      <c r="B128" s="155" t="str">
        <f>Res!D292</f>
        <v> </v>
      </c>
      <c r="C128" s="155" t="str">
        <f>Res!E292</f>
        <v> </v>
      </c>
      <c r="D128" s="155" t="str">
        <f>Res!F292</f>
        <v> </v>
      </c>
    </row>
    <row r="129" spans="1:4" ht="15" customHeight="1">
      <c r="A129" s="157">
        <v>20</v>
      </c>
      <c r="B129" s="155" t="str">
        <f>Res!D293</f>
        <v> </v>
      </c>
      <c r="C129" s="155" t="str">
        <f>Res!E293</f>
        <v> </v>
      </c>
      <c r="D129" s="155" t="str">
        <f>Res!F293</f>
        <v> </v>
      </c>
    </row>
    <row r="130" spans="1:4" ht="15" customHeight="1">
      <c r="A130" s="347" t="s">
        <v>78</v>
      </c>
      <c r="B130" s="347"/>
      <c r="C130" s="347"/>
      <c r="D130" s="347"/>
    </row>
    <row r="131" spans="1:4" ht="15" customHeight="1">
      <c r="A131" s="157">
        <v>1</v>
      </c>
      <c r="B131" s="155" t="str">
        <f>Res!D325</f>
        <v> </v>
      </c>
      <c r="C131" s="155" t="str">
        <f>Res!E325</f>
        <v> </v>
      </c>
      <c r="D131" s="155" t="str">
        <f>Res!F325</f>
        <v> </v>
      </c>
    </row>
    <row r="132" spans="1:4" ht="15" customHeight="1">
      <c r="A132" s="157">
        <v>2</v>
      </c>
      <c r="B132" s="155" t="str">
        <f>Res!D326</f>
        <v> </v>
      </c>
      <c r="C132" s="155" t="str">
        <f>Res!E326</f>
        <v> </v>
      </c>
      <c r="D132" s="155" t="str">
        <f>Res!F326</f>
        <v> </v>
      </c>
    </row>
    <row r="133" spans="1:4" ht="15" customHeight="1">
      <c r="A133" s="157">
        <v>3</v>
      </c>
      <c r="B133" s="155" t="str">
        <f>Res!D327</f>
        <v> </v>
      </c>
      <c r="C133" s="155" t="str">
        <f>Res!E327</f>
        <v> </v>
      </c>
      <c r="D133" s="155" t="str">
        <f>Res!F327</f>
        <v> </v>
      </c>
    </row>
    <row r="134" spans="1:4" ht="15" customHeight="1">
      <c r="A134" s="157">
        <v>4</v>
      </c>
      <c r="B134" s="155" t="str">
        <f>Res!D328</f>
        <v> </v>
      </c>
      <c r="C134" s="155" t="str">
        <f>Res!E328</f>
        <v> </v>
      </c>
      <c r="D134" s="155" t="str">
        <f>Res!F328</f>
        <v> </v>
      </c>
    </row>
    <row r="135" spans="1:4" ht="15" customHeight="1">
      <c r="A135" s="157">
        <v>5</v>
      </c>
      <c r="B135" s="155" t="str">
        <f>Res!D329</f>
        <v> </v>
      </c>
      <c r="C135" s="155" t="str">
        <f>Res!E329</f>
        <v> </v>
      </c>
      <c r="D135" s="155" t="str">
        <f>Res!F329</f>
        <v> </v>
      </c>
    </row>
    <row r="136" spans="1:4" ht="15" customHeight="1">
      <c r="A136" s="157">
        <v>6</v>
      </c>
      <c r="B136" s="155" t="str">
        <f>Res!D330</f>
        <v> </v>
      </c>
      <c r="C136" s="155" t="str">
        <f>Res!E330</f>
        <v> </v>
      </c>
      <c r="D136" s="155" t="str">
        <f>Res!F330</f>
        <v> </v>
      </c>
    </row>
    <row r="137" spans="1:4" ht="15" customHeight="1">
      <c r="A137" s="157">
        <v>7</v>
      </c>
      <c r="B137" s="155" t="str">
        <f>Res!D331</f>
        <v> </v>
      </c>
      <c r="C137" s="155" t="str">
        <f>Res!E331</f>
        <v> </v>
      </c>
      <c r="D137" s="155" t="str">
        <f>Res!F331</f>
        <v> </v>
      </c>
    </row>
    <row r="138" spans="1:4" ht="15" customHeight="1">
      <c r="A138" s="157">
        <v>8</v>
      </c>
      <c r="B138" s="155" t="str">
        <f>Res!D332</f>
        <v> </v>
      </c>
      <c r="C138" s="155" t="str">
        <f>Res!E332</f>
        <v> </v>
      </c>
      <c r="D138" s="155" t="str">
        <f>Res!F332</f>
        <v> </v>
      </c>
    </row>
    <row r="139" spans="1:4" ht="15" customHeight="1">
      <c r="A139" s="157">
        <v>9</v>
      </c>
      <c r="B139" s="155" t="str">
        <f>Res!D333</f>
        <v> </v>
      </c>
      <c r="C139" s="155" t="str">
        <f>Res!E333</f>
        <v> </v>
      </c>
      <c r="D139" s="155" t="str">
        <f>Res!F333</f>
        <v> </v>
      </c>
    </row>
    <row r="140" spans="1:4" ht="15" customHeight="1">
      <c r="A140" s="157">
        <v>10</v>
      </c>
      <c r="B140" s="155" t="str">
        <f>Res!D334</f>
        <v> </v>
      </c>
      <c r="C140" s="155" t="str">
        <f>Res!E334</f>
        <v> </v>
      </c>
      <c r="D140" s="155" t="str">
        <f>Res!F334</f>
        <v> </v>
      </c>
    </row>
    <row r="141" spans="1:4" ht="15" customHeight="1">
      <c r="A141" s="157">
        <v>11</v>
      </c>
      <c r="B141" s="155" t="str">
        <f>Res!D335</f>
        <v> </v>
      </c>
      <c r="C141" s="155" t="str">
        <f>Res!E335</f>
        <v> </v>
      </c>
      <c r="D141" s="155" t="str">
        <f>Res!F335</f>
        <v> </v>
      </c>
    </row>
    <row r="142" spans="1:4" ht="15" customHeight="1">
      <c r="A142" s="157">
        <v>12</v>
      </c>
      <c r="B142" s="155" t="str">
        <f>Res!D336</f>
        <v> </v>
      </c>
      <c r="C142" s="155" t="str">
        <f>Res!E336</f>
        <v> </v>
      </c>
      <c r="D142" s="155" t="str">
        <f>Res!F336</f>
        <v> </v>
      </c>
    </row>
    <row r="143" spans="1:4" ht="15" customHeight="1">
      <c r="A143" s="157">
        <v>13</v>
      </c>
      <c r="B143" s="155" t="str">
        <f>Res!D337</f>
        <v> </v>
      </c>
      <c r="C143" s="155" t="str">
        <f>Res!E337</f>
        <v> </v>
      </c>
      <c r="D143" s="155" t="str">
        <f>Res!F337</f>
        <v> </v>
      </c>
    </row>
    <row r="144" spans="1:4" ht="15" customHeight="1">
      <c r="A144" s="157">
        <v>14</v>
      </c>
      <c r="B144" s="155" t="str">
        <f>Res!D338</f>
        <v> </v>
      </c>
      <c r="C144" s="155" t="str">
        <f>Res!E338</f>
        <v> </v>
      </c>
      <c r="D144" s="155" t="str">
        <f>Res!F338</f>
        <v> </v>
      </c>
    </row>
    <row r="145" spans="1:4" ht="15" customHeight="1">
      <c r="A145" s="157">
        <v>15</v>
      </c>
      <c r="B145" s="155" t="str">
        <f>Res!D339</f>
        <v> </v>
      </c>
      <c r="C145" s="155" t="str">
        <f>Res!E339</f>
        <v> </v>
      </c>
      <c r="D145" s="155" t="str">
        <f>Res!F339</f>
        <v> </v>
      </c>
    </row>
    <row r="146" spans="1:4" ht="15" customHeight="1">
      <c r="A146" s="157">
        <v>16</v>
      </c>
      <c r="B146" s="155" t="str">
        <f>Res!D340</f>
        <v> </v>
      </c>
      <c r="C146" s="155" t="str">
        <f>Res!E340</f>
        <v> </v>
      </c>
      <c r="D146" s="155" t="str">
        <f>Res!F340</f>
        <v> </v>
      </c>
    </row>
    <row r="147" spans="1:4" ht="15" customHeight="1">
      <c r="A147" s="157">
        <v>17</v>
      </c>
      <c r="B147" s="155" t="str">
        <f>Res!D341</f>
        <v> </v>
      </c>
      <c r="C147" s="155" t="str">
        <f>Res!E341</f>
        <v> </v>
      </c>
      <c r="D147" s="155" t="str">
        <f>Res!F341</f>
        <v> </v>
      </c>
    </row>
    <row r="148" spans="1:4" ht="15" customHeight="1">
      <c r="A148" s="157">
        <v>18</v>
      </c>
      <c r="B148" s="155" t="str">
        <f>Res!D342</f>
        <v> </v>
      </c>
      <c r="C148" s="155" t="str">
        <f>Res!E342</f>
        <v> </v>
      </c>
      <c r="D148" s="155" t="str">
        <f>Res!F342</f>
        <v> </v>
      </c>
    </row>
    <row r="149" spans="1:4" ht="15" customHeight="1">
      <c r="A149" s="159">
        <v>19</v>
      </c>
      <c r="B149" s="155" t="str">
        <f>Res!D343</f>
        <v> </v>
      </c>
      <c r="C149" s="155" t="str">
        <f>Res!E343</f>
        <v> </v>
      </c>
      <c r="D149" s="155" t="str">
        <f>Res!F343</f>
        <v> </v>
      </c>
    </row>
    <row r="150" spans="1:4" ht="15" customHeight="1">
      <c r="A150" s="172">
        <v>20</v>
      </c>
      <c r="B150" s="155" t="str">
        <f>Res!D344</f>
        <v> </v>
      </c>
      <c r="C150" s="155" t="str">
        <f>Res!E344</f>
        <v> </v>
      </c>
      <c r="D150" s="155" t="str">
        <f>Res!F344</f>
        <v> </v>
      </c>
    </row>
    <row r="151" spans="1:4" ht="15" customHeight="1">
      <c r="A151" s="347" t="s">
        <v>79</v>
      </c>
      <c r="B151" s="347"/>
      <c r="C151" s="347"/>
      <c r="D151" s="347"/>
    </row>
    <row r="152" spans="1:4" ht="15" customHeight="1">
      <c r="A152" s="157">
        <v>1</v>
      </c>
      <c r="B152" s="155" t="str">
        <f>Res!D383</f>
        <v> </v>
      </c>
      <c r="C152" s="155" t="str">
        <f>Res!E383</f>
        <v> </v>
      </c>
      <c r="D152" s="155" t="str">
        <f>Res!F383</f>
        <v> </v>
      </c>
    </row>
    <row r="153" spans="1:4" ht="15" customHeight="1">
      <c r="A153" s="157">
        <v>2</v>
      </c>
      <c r="B153" s="155" t="str">
        <f>Res!D384</f>
        <v> </v>
      </c>
      <c r="C153" s="155" t="str">
        <f>Res!E384</f>
        <v> </v>
      </c>
      <c r="D153" s="155" t="str">
        <f>Res!F384</f>
        <v> </v>
      </c>
    </row>
    <row r="154" spans="1:4" ht="15" customHeight="1">
      <c r="A154" s="157">
        <v>3</v>
      </c>
      <c r="B154" s="155" t="str">
        <f>Res!D385</f>
        <v> </v>
      </c>
      <c r="C154" s="155" t="str">
        <f>Res!E385</f>
        <v> </v>
      </c>
      <c r="D154" s="155" t="str">
        <f>Res!F385</f>
        <v> </v>
      </c>
    </row>
    <row r="155" spans="1:4" ht="15" customHeight="1">
      <c r="A155" s="157">
        <v>4</v>
      </c>
      <c r="B155" s="155" t="str">
        <f>Res!D386</f>
        <v> </v>
      </c>
      <c r="C155" s="155" t="str">
        <f>Res!E386</f>
        <v> </v>
      </c>
      <c r="D155" s="155" t="str">
        <f>Res!F386</f>
        <v> </v>
      </c>
    </row>
    <row r="156" spans="1:4" ht="15" customHeight="1">
      <c r="A156" s="157">
        <v>5</v>
      </c>
      <c r="B156" s="155" t="str">
        <f>Res!D387</f>
        <v> </v>
      </c>
      <c r="C156" s="155" t="str">
        <f>Res!E387</f>
        <v> </v>
      </c>
      <c r="D156" s="155" t="str">
        <f>Res!F387</f>
        <v> </v>
      </c>
    </row>
    <row r="157" spans="1:4" ht="15" customHeight="1">
      <c r="A157" s="157">
        <v>6</v>
      </c>
      <c r="B157" s="155" t="str">
        <f>Res!D388</f>
        <v> </v>
      </c>
      <c r="C157" s="155" t="str">
        <f>Res!E388</f>
        <v> </v>
      </c>
      <c r="D157" s="155" t="str">
        <f>Res!F388</f>
        <v> </v>
      </c>
    </row>
    <row r="158" spans="1:4" ht="15" customHeight="1">
      <c r="A158" s="157">
        <v>7</v>
      </c>
      <c r="B158" s="155" t="str">
        <f>Res!D389</f>
        <v> </v>
      </c>
      <c r="C158" s="155" t="str">
        <f>Res!E389</f>
        <v> </v>
      </c>
      <c r="D158" s="155" t="str">
        <f>Res!F389</f>
        <v> </v>
      </c>
    </row>
    <row r="159" spans="1:4" ht="15" customHeight="1">
      <c r="A159" s="157">
        <v>8</v>
      </c>
      <c r="B159" s="155" t="str">
        <f>Res!D390</f>
        <v> </v>
      </c>
      <c r="C159" s="155" t="str">
        <f>Res!E390</f>
        <v> </v>
      </c>
      <c r="D159" s="155" t="str">
        <f>Res!F390</f>
        <v> </v>
      </c>
    </row>
    <row r="160" spans="1:4" ht="15" customHeight="1">
      <c r="A160" s="157">
        <v>9</v>
      </c>
      <c r="B160" s="155" t="str">
        <f>Res!D391</f>
        <v> </v>
      </c>
      <c r="C160" s="155" t="str">
        <f>Res!E391</f>
        <v> </v>
      </c>
      <c r="D160" s="155" t="str">
        <f>Res!F391</f>
        <v> </v>
      </c>
    </row>
    <row r="161" spans="1:4" ht="15" customHeight="1">
      <c r="A161" s="157">
        <v>10</v>
      </c>
      <c r="B161" s="155" t="str">
        <f>Res!D392</f>
        <v> </v>
      </c>
      <c r="C161" s="155" t="str">
        <f>Res!E392</f>
        <v> </v>
      </c>
      <c r="D161" s="155" t="str">
        <f>Res!F392</f>
        <v> </v>
      </c>
    </row>
    <row r="162" spans="1:4" ht="15" customHeight="1">
      <c r="A162" s="157">
        <v>11</v>
      </c>
      <c r="B162" s="155" t="str">
        <f>Res!D393</f>
        <v> </v>
      </c>
      <c r="C162" s="155" t="str">
        <f>Res!E393</f>
        <v> </v>
      </c>
      <c r="D162" s="155" t="str">
        <f>Res!F393</f>
        <v> </v>
      </c>
    </row>
    <row r="163" spans="1:4" ht="15" customHeight="1">
      <c r="A163" s="157">
        <v>12</v>
      </c>
      <c r="B163" s="155" t="str">
        <f>Res!D394</f>
        <v> </v>
      </c>
      <c r="C163" s="155" t="str">
        <f>Res!E394</f>
        <v> </v>
      </c>
      <c r="D163" s="155" t="str">
        <f>Res!F394</f>
        <v> </v>
      </c>
    </row>
    <row r="164" spans="1:4" ht="15" customHeight="1">
      <c r="A164" s="157">
        <v>13</v>
      </c>
      <c r="B164" s="155" t="str">
        <f>Res!D395</f>
        <v> </v>
      </c>
      <c r="C164" s="155" t="str">
        <f>Res!E395</f>
        <v> </v>
      </c>
      <c r="D164" s="155" t="str">
        <f>Res!F395</f>
        <v> </v>
      </c>
    </row>
    <row r="165" spans="1:4" ht="15" customHeight="1">
      <c r="A165" s="157">
        <v>14</v>
      </c>
      <c r="B165" s="155" t="str">
        <f>Res!D396</f>
        <v> </v>
      </c>
      <c r="C165" s="155" t="str">
        <f>Res!E396</f>
        <v> </v>
      </c>
      <c r="D165" s="155" t="str">
        <f>Res!F396</f>
        <v> </v>
      </c>
    </row>
    <row r="166" spans="1:4" ht="15" customHeight="1">
      <c r="A166" s="157">
        <v>15</v>
      </c>
      <c r="B166" s="155" t="str">
        <f>Res!D397</f>
        <v> </v>
      </c>
      <c r="C166" s="155" t="str">
        <f>Res!E397</f>
        <v> </v>
      </c>
      <c r="D166" s="155" t="str">
        <f>Res!F397</f>
        <v> </v>
      </c>
    </row>
    <row r="167" spans="1:4" ht="15" customHeight="1">
      <c r="A167" s="157">
        <v>16</v>
      </c>
      <c r="B167" s="155" t="str">
        <f>Res!D398</f>
        <v> </v>
      </c>
      <c r="C167" s="155" t="str">
        <f>Res!E398</f>
        <v> </v>
      </c>
      <c r="D167" s="155" t="str">
        <f>Res!F398</f>
        <v> </v>
      </c>
    </row>
    <row r="168" spans="1:4" ht="15" customHeight="1">
      <c r="A168" s="157">
        <v>17</v>
      </c>
      <c r="B168" s="155" t="str">
        <f>Res!D399</f>
        <v> </v>
      </c>
      <c r="C168" s="155" t="str">
        <f>Res!E399</f>
        <v> </v>
      </c>
      <c r="D168" s="155" t="str">
        <f>Res!F399</f>
        <v> </v>
      </c>
    </row>
    <row r="169" spans="1:4" ht="15" customHeight="1">
      <c r="A169" s="157">
        <v>18</v>
      </c>
      <c r="B169" s="155" t="str">
        <f>Res!D400</f>
        <v> </v>
      </c>
      <c r="C169" s="155" t="str">
        <f>Res!E400</f>
        <v> </v>
      </c>
      <c r="D169" s="155" t="str">
        <f>Res!F400</f>
        <v> </v>
      </c>
    </row>
    <row r="170" spans="1:4" ht="15" customHeight="1">
      <c r="A170" s="157">
        <v>19</v>
      </c>
      <c r="B170" s="155" t="str">
        <f>Res!D401</f>
        <v> </v>
      </c>
      <c r="C170" s="155" t="str">
        <f>Res!E401</f>
        <v> </v>
      </c>
      <c r="D170" s="155" t="str">
        <f>Res!F401</f>
        <v> </v>
      </c>
    </row>
    <row r="171" spans="1:4" ht="15" customHeight="1">
      <c r="A171" s="157">
        <v>20</v>
      </c>
      <c r="B171" s="155" t="str">
        <f>Res!D402</f>
        <v> </v>
      </c>
      <c r="C171" s="155" t="str">
        <f>Res!E402</f>
        <v> </v>
      </c>
      <c r="D171" s="155" t="str">
        <f>Res!F402</f>
        <v> </v>
      </c>
    </row>
    <row r="172" spans="1:4" ht="15" customHeight="1">
      <c r="A172" s="347" t="s">
        <v>80</v>
      </c>
      <c r="B172" s="347"/>
      <c r="C172" s="347"/>
      <c r="D172" s="347"/>
    </row>
    <row r="173" spans="1:4" ht="15" customHeight="1">
      <c r="A173" s="157">
        <v>1</v>
      </c>
      <c r="B173" s="155" t="str">
        <f>Res!D434</f>
        <v> </v>
      </c>
      <c r="C173" s="155" t="str">
        <f>Res!E434</f>
        <v> </v>
      </c>
      <c r="D173" s="155" t="str">
        <f>Res!F434</f>
        <v> </v>
      </c>
    </row>
    <row r="174" spans="1:4" ht="15" customHeight="1">
      <c r="A174" s="157">
        <v>2</v>
      </c>
      <c r="B174" s="155" t="str">
        <f>Res!D435</f>
        <v> </v>
      </c>
      <c r="C174" s="155" t="str">
        <f>Res!E435</f>
        <v> </v>
      </c>
      <c r="D174" s="155" t="str">
        <f>Res!F435</f>
        <v> </v>
      </c>
    </row>
    <row r="175" spans="1:4" ht="15" customHeight="1">
      <c r="A175" s="157">
        <v>3</v>
      </c>
      <c r="B175" s="155" t="str">
        <f>Res!D436</f>
        <v> </v>
      </c>
      <c r="C175" s="155" t="str">
        <f>Res!E436</f>
        <v> </v>
      </c>
      <c r="D175" s="155" t="str">
        <f>Res!F436</f>
        <v> </v>
      </c>
    </row>
    <row r="176" spans="1:4" ht="15" customHeight="1">
      <c r="A176" s="157">
        <v>4</v>
      </c>
      <c r="B176" s="155" t="str">
        <f>Res!D437</f>
        <v> </v>
      </c>
      <c r="C176" s="155" t="str">
        <f>Res!E437</f>
        <v> </v>
      </c>
      <c r="D176" s="155" t="str">
        <f>Res!F437</f>
        <v> </v>
      </c>
    </row>
    <row r="177" spans="1:4" ht="15" customHeight="1">
      <c r="A177" s="157">
        <v>5</v>
      </c>
      <c r="B177" s="155" t="str">
        <f>Res!D438</f>
        <v> </v>
      </c>
      <c r="C177" s="155" t="str">
        <f>Res!E438</f>
        <v> </v>
      </c>
      <c r="D177" s="155" t="str">
        <f>Res!F438</f>
        <v> </v>
      </c>
    </row>
    <row r="178" spans="1:4" ht="15" customHeight="1">
      <c r="A178" s="157">
        <v>6</v>
      </c>
      <c r="B178" s="155" t="str">
        <f>Res!D439</f>
        <v> </v>
      </c>
      <c r="C178" s="155" t="str">
        <f>Res!E439</f>
        <v> </v>
      </c>
      <c r="D178" s="155" t="str">
        <f>Res!F439</f>
        <v> </v>
      </c>
    </row>
    <row r="179" spans="1:4" ht="15" customHeight="1">
      <c r="A179" s="157">
        <v>7</v>
      </c>
      <c r="B179" s="155" t="str">
        <f>Res!D440</f>
        <v> </v>
      </c>
      <c r="C179" s="155" t="str">
        <f>Res!E440</f>
        <v> </v>
      </c>
      <c r="D179" s="155" t="str">
        <f>Res!F440</f>
        <v> </v>
      </c>
    </row>
    <row r="180" spans="1:4" ht="15" customHeight="1">
      <c r="A180" s="157">
        <v>8</v>
      </c>
      <c r="B180" s="155" t="str">
        <f>Res!D441</f>
        <v> </v>
      </c>
      <c r="C180" s="155" t="str">
        <f>Res!E441</f>
        <v> </v>
      </c>
      <c r="D180" s="155" t="str">
        <f>Res!F441</f>
        <v> </v>
      </c>
    </row>
    <row r="181" spans="1:4" ht="15" customHeight="1">
      <c r="A181" s="157">
        <v>9</v>
      </c>
      <c r="B181" s="155" t="str">
        <f>Res!D442</f>
        <v> </v>
      </c>
      <c r="C181" s="155" t="str">
        <f>Res!E442</f>
        <v> </v>
      </c>
      <c r="D181" s="155" t="str">
        <f>Res!F442</f>
        <v> </v>
      </c>
    </row>
    <row r="182" spans="1:4" ht="15" customHeight="1">
      <c r="A182" s="157">
        <v>10</v>
      </c>
      <c r="B182" s="155" t="str">
        <f>Res!D443</f>
        <v> </v>
      </c>
      <c r="C182" s="155" t="str">
        <f>Res!E443</f>
        <v> </v>
      </c>
      <c r="D182" s="155" t="str">
        <f>Res!F443</f>
        <v> </v>
      </c>
    </row>
    <row r="183" spans="1:4" ht="15" customHeight="1">
      <c r="A183" s="157">
        <v>11</v>
      </c>
      <c r="B183" s="155" t="str">
        <f>Res!D444</f>
        <v> </v>
      </c>
      <c r="C183" s="155" t="str">
        <f>Res!E444</f>
        <v> </v>
      </c>
      <c r="D183" s="155" t="str">
        <f>Res!F444</f>
        <v> </v>
      </c>
    </row>
    <row r="184" spans="1:4" ht="15" customHeight="1">
      <c r="A184" s="157">
        <v>12</v>
      </c>
      <c r="B184" s="155" t="str">
        <f>Res!D445</f>
        <v> </v>
      </c>
      <c r="C184" s="155" t="str">
        <f>Res!E445</f>
        <v> </v>
      </c>
      <c r="D184" s="155" t="str">
        <f>Res!F445</f>
        <v> </v>
      </c>
    </row>
    <row r="185" spans="1:4" ht="15" customHeight="1">
      <c r="A185" s="157">
        <v>13</v>
      </c>
      <c r="B185" s="155" t="str">
        <f>Res!D446</f>
        <v> </v>
      </c>
      <c r="C185" s="155" t="str">
        <f>Res!E446</f>
        <v> </v>
      </c>
      <c r="D185" s="155" t="str">
        <f>Res!F446</f>
        <v> </v>
      </c>
    </row>
    <row r="186" spans="1:4" ht="15" customHeight="1">
      <c r="A186" s="157">
        <v>14</v>
      </c>
      <c r="B186" s="155" t="str">
        <f>Res!D447</f>
        <v> </v>
      </c>
      <c r="C186" s="155" t="str">
        <f>Res!E447</f>
        <v> </v>
      </c>
      <c r="D186" s="155" t="str">
        <f>Res!F447</f>
        <v> </v>
      </c>
    </row>
    <row r="187" spans="1:4" ht="15" customHeight="1">
      <c r="A187" s="157">
        <v>15</v>
      </c>
      <c r="B187" s="155" t="str">
        <f>Res!D448</f>
        <v> </v>
      </c>
      <c r="C187" s="155" t="str">
        <f>Res!E448</f>
        <v> </v>
      </c>
      <c r="D187" s="155" t="str">
        <f>Res!F448</f>
        <v> </v>
      </c>
    </row>
    <row r="188" spans="1:4" ht="15" customHeight="1">
      <c r="A188" s="157">
        <v>16</v>
      </c>
      <c r="B188" s="155" t="str">
        <f>Res!D449</f>
        <v> </v>
      </c>
      <c r="C188" s="155" t="str">
        <f>Res!E449</f>
        <v> </v>
      </c>
      <c r="D188" s="155" t="str">
        <f>Res!F449</f>
        <v> </v>
      </c>
    </row>
    <row r="189" spans="1:4" ht="15" customHeight="1">
      <c r="A189" s="157">
        <v>17</v>
      </c>
      <c r="B189" s="155" t="str">
        <f>Res!D450</f>
        <v> </v>
      </c>
      <c r="C189" s="155" t="str">
        <f>Res!E450</f>
        <v> </v>
      </c>
      <c r="D189" s="155" t="str">
        <f>Res!F450</f>
        <v> </v>
      </c>
    </row>
    <row r="190" spans="1:4" ht="15" customHeight="1">
      <c r="A190" s="157">
        <v>18</v>
      </c>
      <c r="B190" s="155" t="str">
        <f>Res!D451</f>
        <v> </v>
      </c>
      <c r="C190" s="155" t="str">
        <f>Res!E451</f>
        <v> </v>
      </c>
      <c r="D190" s="155" t="str">
        <f>Res!F451</f>
        <v> </v>
      </c>
    </row>
    <row r="191" spans="1:4" ht="15" customHeight="1">
      <c r="A191" s="157">
        <v>19</v>
      </c>
      <c r="B191" s="155" t="str">
        <f>Res!D452</f>
        <v> </v>
      </c>
      <c r="C191" s="155" t="str">
        <f>Res!E452</f>
        <v> </v>
      </c>
      <c r="D191" s="155" t="str">
        <f>Res!F452</f>
        <v> </v>
      </c>
    </row>
    <row r="192" spans="1:4" ht="15" customHeight="1">
      <c r="A192" s="157">
        <v>20</v>
      </c>
      <c r="B192" s="155" t="str">
        <f>Res!D453</f>
        <v> </v>
      </c>
      <c r="C192" s="155" t="str">
        <f>Res!E453</f>
        <v> </v>
      </c>
      <c r="D192" s="155" t="str">
        <f>Res!F453</f>
        <v> </v>
      </c>
    </row>
    <row r="195" spans="2:3" ht="12">
      <c r="B195" s="364" t="s">
        <v>96</v>
      </c>
      <c r="C195" s="364"/>
    </row>
    <row r="197" spans="1:3" ht="12">
      <c r="A197" s="110">
        <f>'Résultat Prix Equipe'!B22</f>
        <v>0</v>
      </c>
      <c r="B197" s="110" t="str">
        <f>'Résultat Prix Equipe'!C22</f>
        <v>CLUB</v>
      </c>
      <c r="C197" s="110" t="str">
        <f>'Résultat Prix Equipe'!N22</f>
        <v>TOTAL POINTS</v>
      </c>
    </row>
    <row r="198" spans="1:3" ht="12">
      <c r="A198" s="110">
        <f>'Résultat Prix Equipe'!B23</f>
        <v>1</v>
      </c>
      <c r="B198" s="110">
        <f>'Résultat Prix Equipe'!C23</f>
      </c>
      <c r="C198" s="110">
        <f>'Résultat Prix Equipe'!N23</f>
      </c>
    </row>
    <row r="199" spans="1:3" ht="12">
      <c r="A199" s="110">
        <f>'Résultat Prix Equipe'!B24</f>
        <v>2</v>
      </c>
      <c r="B199" s="110">
        <f>'Résultat Prix Equipe'!C24</f>
      </c>
      <c r="C199" s="110">
        <f>'Résultat Prix Equipe'!N24</f>
      </c>
    </row>
    <row r="200" spans="1:3" ht="12">
      <c r="A200" s="110">
        <f>'Résultat Prix Equipe'!B25</f>
        <v>3</v>
      </c>
      <c r="B200" s="110">
        <f>'Résultat Prix Equipe'!C25</f>
      </c>
      <c r="C200" s="110">
        <f>'Résultat Prix Equipe'!N25</f>
      </c>
    </row>
    <row r="201" spans="1:3" ht="12">
      <c r="A201" s="110">
        <f>'Résultat Prix Equipe'!B26</f>
        <v>4</v>
      </c>
      <c r="B201" s="110">
        <f>'Résultat Prix Equipe'!C26</f>
      </c>
      <c r="C201" s="110">
        <f>'Résultat Prix Equipe'!N26</f>
      </c>
    </row>
    <row r="202" spans="1:3" ht="12">
      <c r="A202" s="110">
        <f>'Résultat Prix Equipe'!B27</f>
        <v>5</v>
      </c>
      <c r="B202" s="110">
        <f>'Résultat Prix Equipe'!C27</f>
      </c>
      <c r="C202" s="110">
        <f>'Résultat Prix Equipe'!N27</f>
      </c>
    </row>
    <row r="203" spans="1:3" ht="12">
      <c r="A203" s="110">
        <f>'Résultat Prix Equipe'!B28</f>
        <v>6</v>
      </c>
      <c r="B203" s="110">
        <f>'Résultat Prix Equipe'!C28</f>
      </c>
      <c r="C203" s="110">
        <f>'Résultat Prix Equipe'!N28</f>
      </c>
    </row>
    <row r="204" spans="1:3" ht="12">
      <c r="A204" s="110">
        <f>'Résultat Prix Equipe'!B29</f>
        <v>7</v>
      </c>
      <c r="B204" s="110">
        <f>'Résultat Prix Equipe'!C29</f>
      </c>
      <c r="C204" s="110">
        <f>'Résultat Prix Equipe'!N29</f>
      </c>
    </row>
    <row r="205" spans="1:3" ht="12">
      <c r="A205" s="110">
        <f>'Résultat Prix Equipe'!B30</f>
        <v>8</v>
      </c>
      <c r="B205" s="110">
        <f>'Résultat Prix Equipe'!C30</f>
      </c>
      <c r="C205" s="110">
        <f>'Résultat Prix Equipe'!N30</f>
      </c>
    </row>
    <row r="206" spans="1:3" ht="12">
      <c r="A206" s="110">
        <f>'Résultat Prix Equipe'!B31</f>
        <v>9</v>
      </c>
      <c r="B206" s="110">
        <f>'Résultat Prix Equipe'!C31</f>
      </c>
      <c r="C206" s="110">
        <f>'Résultat Prix Equipe'!N31</f>
      </c>
    </row>
    <row r="207" spans="1:3" ht="12">
      <c r="A207" s="110">
        <f>'Résultat Prix Equipe'!B32</f>
        <v>10</v>
      </c>
      <c r="B207" s="110">
        <f>'Résultat Prix Equipe'!C32</f>
      </c>
      <c r="C207" s="110">
        <f>'Résultat Prix Equipe'!N32</f>
      </c>
    </row>
    <row r="208" spans="1:3" ht="12">
      <c r="A208" s="110">
        <f>'Résultat Prix Equipe'!B33</f>
        <v>11</v>
      </c>
      <c r="B208" s="110">
        <f>'Résultat Prix Equipe'!C33</f>
      </c>
      <c r="C208" s="110">
        <f>'Résultat Prix Equipe'!N33</f>
      </c>
    </row>
    <row r="209" spans="1:3" ht="12">
      <c r="A209" s="110">
        <f>'Résultat Prix Equipe'!B34</f>
        <v>12</v>
      </c>
      <c r="B209" s="110">
        <f>'Résultat Prix Equipe'!C34</f>
      </c>
      <c r="C209" s="110">
        <f>'Résultat Prix Equipe'!N34</f>
      </c>
    </row>
    <row r="210" spans="1:3" ht="12">
      <c r="A210" s="110">
        <f>'Résultat Prix Equipe'!B35</f>
        <v>13</v>
      </c>
      <c r="B210" s="110">
        <f>'Résultat Prix Equipe'!C35</f>
      </c>
      <c r="C210" s="110">
        <f>'Résultat Prix Equipe'!N35</f>
      </c>
    </row>
    <row r="211" spans="1:3" ht="12">
      <c r="A211" s="110">
        <f>'Résultat Prix Equipe'!B36</f>
        <v>14</v>
      </c>
      <c r="B211" s="110">
        <f>'Résultat Prix Equipe'!C36</f>
      </c>
      <c r="C211" s="110">
        <f>'Résultat Prix Equipe'!N36</f>
      </c>
    </row>
    <row r="212" spans="1:3" ht="12">
      <c r="A212" s="110">
        <f>'Résultat Prix Equipe'!B37</f>
        <v>15</v>
      </c>
      <c r="B212" s="110">
        <f>'Résultat Prix Equipe'!C37</f>
      </c>
      <c r="C212" s="110">
        <f>'Résultat Prix Equipe'!N37</f>
      </c>
    </row>
  </sheetData>
  <sheetProtection/>
  <mergeCells count="12">
    <mergeCell ref="A1:B1"/>
    <mergeCell ref="A2:B2"/>
    <mergeCell ref="A4:D4"/>
    <mergeCell ref="A25:D25"/>
    <mergeCell ref="A46:D46"/>
    <mergeCell ref="A67:D67"/>
    <mergeCell ref="A172:D172"/>
    <mergeCell ref="B195:C195"/>
    <mergeCell ref="A88:D88"/>
    <mergeCell ref="A109:D109"/>
    <mergeCell ref="A130:D130"/>
    <mergeCell ref="A151:D151"/>
  </mergeCells>
  <conditionalFormatting sqref="C198:C212">
    <cfRule type="cellIs" priority="1" dxfId="0" operator="greaterThan" stopIfTrue="1">
      <formula>150</formula>
    </cfRule>
  </conditionalFormatting>
  <printOptions horizontalCentered="1"/>
  <pageMargins left="0" right="0" top="0.12" bottom="0" header="0" footer="0"/>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F.F.C. &amp;  C.I.F.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et Demande d'Organisation</dc:title>
  <dc:subject>Résultats pour CIF et Ile de France</dc:subject>
  <dc:creator>Dominique</dc:creator>
  <cp:keywords/>
  <dc:description/>
  <cp:lastModifiedBy>Christian</cp:lastModifiedBy>
  <cp:lastPrinted>2010-02-01T18:38:36Z</cp:lastPrinted>
  <dcterms:created xsi:type="dcterms:W3CDTF">1999-06-26T08:09:43Z</dcterms:created>
  <dcterms:modified xsi:type="dcterms:W3CDTF">2011-11-14T11:01:12Z</dcterms:modified>
  <cp:category/>
  <cp:version/>
  <cp:contentType/>
  <cp:contentStatus/>
</cp:coreProperties>
</file>