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655" tabRatio="844" activeTab="0"/>
  </bookViews>
  <sheets>
    <sheet name="Inscription" sheetId="1" r:id="rId1"/>
    <sheet name="PRIX D EQUIPE" sheetId="2" r:id="rId2"/>
    <sheet name="EMARGEMENT" sheetId="3" r:id="rId3"/>
    <sheet name="ENG Dep" sheetId="4" r:id="rId4"/>
    <sheet name="Tours" sheetId="5" r:id="rId5"/>
    <sheet name="CLASS SCRATCH" sheetId="6" r:id="rId6"/>
    <sheet name="scratch red" sheetId="7" r:id="rId7"/>
    <sheet name="ETAT RESULT" sheetId="8" r:id="rId8"/>
    <sheet name="ETAT RES VERSO" sheetId="9" r:id="rId9"/>
    <sheet name="rapport jury" sheetId="10" r:id="rId10"/>
    <sheet name="CLASS INTERNET" sheetId="11" r:id="rId11"/>
  </sheets>
  <externalReferences>
    <externalReference r:id="rId14"/>
  </externalReferences>
  <definedNames>
    <definedName name="ARRIVEE">'Tours'!$AE$6:$AI$104</definedName>
    <definedName name="COL1">'[1]CLASSEMENT'!#REF!</definedName>
    <definedName name="col10">'[1]CLASSEMENT'!#REF!</definedName>
    <definedName name="col11">'[1]CLASSEMENT'!#REF!</definedName>
    <definedName name="COL2">'[1]CLASSEMENT'!#REF!</definedName>
    <definedName name="COL3">'[1]CLASSEMENT'!#REF!</definedName>
    <definedName name="COL4">'[1]CLASSEMENT'!#REF!</definedName>
    <definedName name="COL5">'[1]CLASSEMENT'!#REF!</definedName>
    <definedName name="COL6">'[1]CLASSEMENT'!#REF!</definedName>
    <definedName name="COL7">'[1]CLASSEMENT'!#REF!</definedName>
    <definedName name="COL8">'[1]CLASSEMENT'!#REF!</definedName>
    <definedName name="COL9">'[1]CLASSEMENT'!#REF!</definedName>
    <definedName name="NBTOURS">'Tours'!$AH$6:$AH$104</definedName>
    <definedName name="OLE_LINK1" localSheetId="9">'rapport jury'!$A$1</definedName>
    <definedName name="PLACE">'Tours'!$AI$6:$AI$104</definedName>
    <definedName name="TABLEAU">'Tours'!$AE$6:$AI$104</definedName>
    <definedName name="temps">'Tours'!$J$1</definedName>
    <definedName name="Texte1" localSheetId="9">'rapport jury'!$A$7</definedName>
    <definedName name="Texte10" localSheetId="9">'rapport jury'!$D$13</definedName>
    <definedName name="Texte11" localSheetId="9">'rapport jury'!$D$14</definedName>
    <definedName name="Texte12" localSheetId="9">'rapport jury'!$D$15</definedName>
    <definedName name="Texte13" localSheetId="9">'rapport jury'!$F$13</definedName>
    <definedName name="Texte14" localSheetId="9">'rapport jury'!$F$14</definedName>
    <definedName name="Texte15" localSheetId="9">'rapport jury'!$F$15</definedName>
    <definedName name="Texte16" localSheetId="9">'rapport jury'!$A$19</definedName>
    <definedName name="Texte17" localSheetId="9">'rapport jury'!$A$21</definedName>
    <definedName name="Texte18" localSheetId="9">'rapport jury'!$D$21</definedName>
    <definedName name="Texte19" localSheetId="9">'rapport jury'!$J$21</definedName>
    <definedName name="Texte2" localSheetId="9">'rapport jury'!$H$7</definedName>
    <definedName name="Texte20" localSheetId="9">'rapport jury'!$A$23</definedName>
    <definedName name="Texte21" localSheetId="9">'rapport jury'!$A$25</definedName>
    <definedName name="Texte22" localSheetId="9">'rapport jury'!$B$30</definedName>
    <definedName name="Texte23" localSheetId="9">'rapport jury'!$E$30</definedName>
    <definedName name="Texte24" localSheetId="9">'rapport jury'!$H$30</definedName>
    <definedName name="Texte25" localSheetId="9">'rapport jury'!$B$32</definedName>
    <definedName name="Texte28" localSheetId="9">'rapport jury'!$G$32</definedName>
    <definedName name="Texte29" localSheetId="9">'rapport jury'!$A$45</definedName>
    <definedName name="Texte3" localSheetId="9">'rapport jury'!$A$8</definedName>
    <definedName name="Texte30" localSheetId="9">'rapport jury'!$B$51</definedName>
    <definedName name="Texte31" localSheetId="9">'rapport jury'!$A$56</definedName>
    <definedName name="Texte32" localSheetId="9">'rapport jury'!$A$65</definedName>
    <definedName name="Texte33" localSheetId="9">'rapport jury'!$A$78</definedName>
    <definedName name="Texte36" localSheetId="9">'rapport jury'!$J$83</definedName>
    <definedName name="Texte4" localSheetId="9">'rapport jury'!$A$9</definedName>
    <definedName name="Texte5" localSheetId="9">'rapport jury'!$F$9</definedName>
    <definedName name="Texte6" localSheetId="9">'rapport jury'!$F$10</definedName>
    <definedName name="Texte7" localSheetId="9">'rapport jury'!$B$13</definedName>
    <definedName name="Texte8" localSheetId="9">'rapport jury'!$B$14</definedName>
    <definedName name="Texte9" localSheetId="9">'rapport jury'!$B$15</definedName>
    <definedName name="TOURS">'Tours'!$AH$6:$AH$104</definedName>
    <definedName name="TPS1">'Tours'!$B$4</definedName>
    <definedName name="TPS2">'Tours'!$D$4</definedName>
    <definedName name="TPS3">'Tours'!$G$4</definedName>
    <definedName name="TPS4">'Tours'!$J$4</definedName>
    <definedName name="trou">'[1]CLASSEMENT'!#REF!</definedName>
    <definedName name="_xlnm.Print_Area" localSheetId="10">'CLASS INTERNET'!$A$1:$I$136</definedName>
    <definedName name="_xlnm.Print_Area" localSheetId="5">'CLASS SCRATCH'!#REF!</definedName>
    <definedName name="_xlnm.Print_Area" localSheetId="0">'Inscription'!$A$1:$G$211</definedName>
    <definedName name="_xlnm.Print_Area" localSheetId="1">'PRIX D EQUIPE'!$A$1:$B$29</definedName>
    <definedName name="_xlnm.Print_Area" localSheetId="6">'scratch red'!$A$1:$N$55</definedName>
    <definedName name="_xlnm.Print_Area" localSheetId="4">'Tours'!$A$1:$AH$104</definedName>
  </definedNames>
  <calcPr fullCalcOnLoad="1"/>
</workbook>
</file>

<file path=xl/comments6.xml><?xml version="1.0" encoding="utf-8"?>
<comments xmlns="http://schemas.openxmlformats.org/spreadsheetml/2006/main">
  <authors>
    <author>Christian</author>
    <author>cd</author>
  </authors>
  <commentList>
    <comment ref="I3" authorId="0">
      <text>
        <r>
          <rPr>
            <b/>
            <sz val="9"/>
            <rFont val="Tahoma"/>
            <family val="2"/>
          </rPr>
          <t>Format hh:mm:ss.0</t>
        </r>
        <r>
          <rPr>
            <sz val="9"/>
            <rFont val="Tahoma"/>
            <family val="0"/>
          </rPr>
          <t xml:space="preserve">
</t>
        </r>
      </text>
    </comment>
    <comment ref="U3" authorId="1">
      <text>
        <r>
          <rPr>
            <b/>
            <sz val="10"/>
            <rFont val="Tahoma"/>
            <family val="0"/>
          </rPr>
          <t>DOUBLONS</t>
        </r>
      </text>
    </comment>
  </commentList>
</comments>
</file>

<file path=xl/sharedStrings.xml><?xml version="1.0" encoding="utf-8"?>
<sst xmlns="http://schemas.openxmlformats.org/spreadsheetml/2006/main" count="293" uniqueCount="202">
  <si>
    <t>Place</t>
  </si>
  <si>
    <t>ASSOCIATION</t>
  </si>
  <si>
    <t>ENGAGES :</t>
  </si>
  <si>
    <t>PARTANTS :</t>
  </si>
  <si>
    <t>CLASSES :</t>
  </si>
  <si>
    <t>N° licence</t>
  </si>
  <si>
    <t>VILLE :</t>
  </si>
  <si>
    <t>PRIX :</t>
  </si>
  <si>
    <t>ORGANISATEUR :</t>
  </si>
  <si>
    <t>DATE :</t>
  </si>
  <si>
    <t>CATEGORIES :</t>
  </si>
  <si>
    <t>FEUILLE D EMARGEMENT</t>
  </si>
  <si>
    <t>N° LICENCE</t>
  </si>
  <si>
    <t>TEMPS</t>
  </si>
  <si>
    <t>PRIX D EQUIPE</t>
  </si>
  <si>
    <t>NOM DE L'EPREUVE :</t>
  </si>
  <si>
    <t>SERIES / CATEGORIES :</t>
  </si>
  <si>
    <t>VILLE DE DEPART :</t>
  </si>
  <si>
    <t>DEPARTEMENT :</t>
  </si>
  <si>
    <t>TABLEAU DE CLASSEMENT</t>
  </si>
  <si>
    <t>Nombre de clubs engagés</t>
  </si>
  <si>
    <t>1er</t>
  </si>
  <si>
    <t>+</t>
  </si>
  <si>
    <t>=</t>
  </si>
  <si>
    <t>2e</t>
  </si>
  <si>
    <t>3e</t>
  </si>
  <si>
    <t>4e</t>
  </si>
  <si>
    <t>5e</t>
  </si>
  <si>
    <t>DISTANCE :</t>
  </si>
  <si>
    <t>DEPt :</t>
  </si>
  <si>
    <t>MOYENNE</t>
  </si>
  <si>
    <t>COURSE</t>
  </si>
  <si>
    <t>CATEGORIE</t>
  </si>
  <si>
    <t>PARTANTS</t>
  </si>
  <si>
    <t>CLASSES</t>
  </si>
  <si>
    <t>DOSS</t>
  </si>
  <si>
    <t xml:space="preserve">SUITE : </t>
  </si>
  <si>
    <t>NOM et PRENOM</t>
  </si>
  <si>
    <t>CAT.</t>
  </si>
  <si>
    <t>Doss</t>
  </si>
  <si>
    <t>LICENCE</t>
  </si>
  <si>
    <t>PRES.</t>
  </si>
  <si>
    <t>CHALLENGE :</t>
  </si>
  <si>
    <t>NON</t>
  </si>
  <si>
    <t>ARRIVEE</t>
  </si>
  <si>
    <t>TEMPS A FAIRE</t>
  </si>
  <si>
    <t>CIRCUIT A PARCOURIR PENDANT</t>
  </si>
  <si>
    <t>MINUTES</t>
  </si>
  <si>
    <t>nombre total de tours :</t>
  </si>
  <si>
    <t>&lt; NE PAS MODIFIER</t>
  </si>
  <si>
    <t>Pts
 PE</t>
  </si>
  <si>
    <r>
      <t xml:space="preserve">Tps de passage </t>
    </r>
    <r>
      <rPr>
        <sz val="10"/>
        <rFont val="Arial"/>
        <family val="2"/>
      </rPr>
      <t>▼</t>
    </r>
  </si>
  <si>
    <t>ENGAGEMENTS AU DEPART</t>
  </si>
  <si>
    <t xml:space="preserve">ORGANISATEUR : </t>
  </si>
  <si>
    <t>EPREUVE :</t>
  </si>
  <si>
    <t>CAT.:</t>
  </si>
  <si>
    <t>NOMBRE D ENGAGES AU DEPART  :</t>
  </si>
  <si>
    <t>NOM  /  PRENOM</t>
  </si>
  <si>
    <t>CAT</t>
  </si>
  <si>
    <t>SOUS CAT.</t>
  </si>
  <si>
    <t>N° UCI</t>
  </si>
  <si>
    <t>RECAPITULATIF :</t>
  </si>
  <si>
    <t>x</t>
  </si>
  <si>
    <t>FEDERATION FRANCAISE DE CYCLISME</t>
  </si>
  <si>
    <t>COMITE DE L'ILE-DE-FRANCE</t>
  </si>
  <si>
    <t>252, rue de Rosny</t>
  </si>
  <si>
    <t>93106 MONTREUIL-SOUS-BOIS CEDEX</t>
  </si>
  <si>
    <t>Tél.: 01 42 87 00 10</t>
  </si>
  <si>
    <t>Etat de Résultats</t>
  </si>
  <si>
    <t>à transmettre dans les 48 heures qui suivent l'épreuve,</t>
  </si>
  <si>
    <t>pour HOMOLOGATION au Comité de l'Ile-de-France</t>
  </si>
  <si>
    <t>CONTRÔLE MEDICAL</t>
  </si>
  <si>
    <t>OUI</t>
  </si>
  <si>
    <t>(Rayer la mention inutile)</t>
  </si>
  <si>
    <t>Titre de l'épreuve :</t>
  </si>
  <si>
    <t>Lieu de l'épreuve :</t>
  </si>
  <si>
    <t>N° :</t>
  </si>
  <si>
    <t>Association organisatrice :</t>
  </si>
  <si>
    <t>Séries ou Catégories :</t>
  </si>
  <si>
    <t>Distance :</t>
  </si>
  <si>
    <t>kms</t>
  </si>
  <si>
    <t>TEMPS :</t>
  </si>
  <si>
    <t>Commissaires</t>
  </si>
  <si>
    <t>NOMS</t>
  </si>
  <si>
    <t>ASSOCIATIONS</t>
  </si>
  <si>
    <t>R. N. I.</t>
  </si>
  <si>
    <t>1.</t>
  </si>
  <si>
    <t>}</t>
  </si>
  <si>
    <t>2.</t>
  </si>
  <si>
    <t>Arbitres</t>
  </si>
  <si>
    <t>3.</t>
  </si>
  <si>
    <t>Juge à l'arrivée</t>
  </si>
  <si>
    <t>Arbitre moto</t>
  </si>
  <si>
    <t>Chronométreur</t>
  </si>
  <si>
    <t xml:space="preserve">ENGAGES : </t>
  </si>
  <si>
    <t>CLASSES:</t>
  </si>
  <si>
    <t>AVIS IMPORTANT :</t>
  </si>
  <si>
    <t>- Cet ETAT DE RESULTATS doit être rempli intégralement, le nom, le prénom usuel, le n°de licence et le nom de l'association du coureur doivent être indiqués en entier.</t>
  </si>
  <si>
    <t xml:space="preserve">   - Ne pas omettre de signer au verso (Arbitres, chrono, etc…).</t>
  </si>
  <si>
    <t xml:space="preserve">   - Joindre obligatoirement la liste pointée</t>
  </si>
  <si>
    <t>LIEU :</t>
  </si>
  <si>
    <t>DATE</t>
  </si>
  <si>
    <t>AVIS 
SUR LES DECISIONS CI-CONTRE</t>
  </si>
  <si>
    <r>
      <rPr>
        <b/>
        <sz val="10"/>
        <rFont val="Arial"/>
        <family val="2"/>
      </rPr>
      <t xml:space="preserve">PENALITES : </t>
    </r>
    <r>
      <rPr>
        <sz val="10"/>
        <rFont val="Arial"/>
        <family val="2"/>
      </rPr>
      <t>(s'il y a lieu), par décision des trois arbitres de Course, qui doivent apposer leur signature sous le(s) motif(s).</t>
    </r>
  </si>
  <si>
    <t>N°</t>
  </si>
  <si>
    <t xml:space="preserve">MONTANT </t>
  </si>
  <si>
    <t>du Délégué</t>
  </si>
  <si>
    <t>du Président</t>
  </si>
  <si>
    <t>DE</t>
  </si>
  <si>
    <t>NOM ET PRENOM</t>
  </si>
  <si>
    <t>N° DE LICENCE</t>
  </si>
  <si>
    <t>MOTIF(S)</t>
  </si>
  <si>
    <t>de service</t>
  </si>
  <si>
    <t>du Comité régional</t>
  </si>
  <si>
    <t>DOSSARD</t>
  </si>
  <si>
    <t>L'AMENDE</t>
  </si>
  <si>
    <t>CHUTES – ACCIDENTS :</t>
  </si>
  <si>
    <t xml:space="preserve">SUITE DONNEE </t>
  </si>
  <si>
    <t>Les soussignés, arbitres de Course, Juge à l'arrivée et Chronométreur, certifient la sincérité des résultats mentionnés au tableau ci-contre.</t>
  </si>
  <si>
    <t>A</t>
  </si>
  <si>
    <t>le</t>
  </si>
  <si>
    <t>RAPPEL</t>
  </si>
  <si>
    <t>SIGNATURE DES TROIS ARBITRES:</t>
  </si>
  <si>
    <t>SIGNATURE DU JUGE A L'ARRIVEE:</t>
  </si>
  <si>
    <t>SIGNATURE DU CHRONOMETREUR:</t>
  </si>
  <si>
    <t>Cet état dûment rempli et signé doit parvenir dans les 48 heures qui suivent l'épreuve, pour homologation, au Comité de l'Ile-de-France.</t>
  </si>
  <si>
    <t>COMITE DE L’ILE DE FRANCE</t>
  </si>
  <si>
    <t>-------------------------</t>
  </si>
  <si>
    <t>RAPPORT DU PRESIDENT DE JURY</t>
  </si>
  <si>
    <t>Collège des Arbitres :</t>
  </si>
  <si>
    <t>Nom du Président :</t>
  </si>
  <si>
    <t>Prénom :      </t>
  </si>
  <si>
    <t>Adresse :</t>
  </si>
  <si>
    <t>Ville : …     </t>
  </si>
  <si>
    <t>N°.Tél. : …     </t>
  </si>
  <si>
    <t>N° Portable :</t>
  </si>
  <si>
    <t>Noms – Prénoms des Arbitres :</t>
  </si>
  <si>
    <t>Qualifications</t>
  </si>
  <si>
    <t>Fonctions occupées</t>
  </si>
  <si>
    <t>1 :</t>
  </si>
  <si>
    <t>2 :</t>
  </si>
  <si>
    <t>3 :</t>
  </si>
  <si>
    <t>------------------------</t>
  </si>
  <si>
    <t>Renseignements sur la course :</t>
  </si>
  <si>
    <t>Dénomination de la course : …     </t>
  </si>
  <si>
    <t>Date :</t>
  </si>
  <si>
    <t>Ville :</t>
  </si>
  <si>
    <t>Dépt :</t>
  </si>
  <si>
    <t>Club organisateur :</t>
  </si>
  <si>
    <t>Catégorie de la course : …     </t>
  </si>
  <si>
    <t>REGIONALE</t>
  </si>
  <si>
    <t>INTERREGIONALE</t>
  </si>
  <si>
    <t>NATIONALE</t>
  </si>
  <si>
    <t>Nbre d’engagés :  </t>
  </si>
  <si>
    <t>Nbre de partants :</t>
  </si>
  <si>
    <t>Nbre de classés :</t>
  </si>
  <si>
    <t>Kilométrage parcouru :  </t>
  </si>
  <si>
    <t xml:space="preserve">Temps : </t>
  </si>
  <si>
    <t>Organisation :</t>
  </si>
  <si>
    <t>- Sécurité :</t>
  </si>
  <si>
    <t>BON</t>
  </si>
  <si>
    <t>MOYEN</t>
  </si>
  <si>
    <t>MAUVAIS</t>
  </si>
  <si>
    <t>- Secours :</t>
  </si>
  <si>
    <t>- Parcours :</t>
  </si>
  <si>
    <t>Donnez quelques explications sur l’organisation générale de l’épreuve, et sur l’importance des moyens déployés :</t>
  </si>
  <si>
    <t>Contrôle Antidopage :</t>
  </si>
  <si>
    <t>Un local était-il prévu :</t>
  </si>
  <si>
    <t>Y a-t-il eu contrôle :</t>
  </si>
  <si>
    <t>Nom de l’Inspecteur :</t>
  </si>
  <si>
    <t>Accueil témoigné aux Arbitres par l’Organisateur :</t>
  </si>
  <si>
    <t>Donnez quelques explications :      </t>
  </si>
  <si>
    <t>Aviez-vous une voiture pour chacun des Arbitres :</t>
  </si>
  <si>
    <t xml:space="preserve"> </t>
  </si>
  <si>
    <t>Aviez-vous une liaison radio :</t>
  </si>
  <si>
    <t>Photo-Finish : (ou autre moyen video)</t>
  </si>
  <si>
    <t>NOM PRENOM</t>
  </si>
  <si>
    <t>CLUB</t>
  </si>
  <si>
    <t>SUITES DONNEES</t>
  </si>
  <si>
    <t xml:space="preserve">Irrégularités graves nécessitant l’intervention de la Commission d’APPEL et DISCIPLINE : </t>
  </si>
  <si>
    <t>…     </t>
  </si>
  <si>
    <t>….</t>
  </si>
  <si>
    <t>Signature :</t>
  </si>
  <si>
    <t>Annexes à joindre :</t>
  </si>
  <si>
    <t>Etat de résultats.</t>
  </si>
  <si>
    <t>Liste pointée des partants.</t>
  </si>
  <si>
    <t>Le récapitulatif des décisions arbitrales (feuille de pénalité).</t>
  </si>
  <si>
    <t>Les lettres de réclamation (éventuellement, avec décision notifiée).</t>
  </si>
  <si>
    <t>Ce rapport doit être adressé dans les 48 heures après la course au siège du
 Comité de l’Ile de France</t>
  </si>
  <si>
    <t>COMITE DE L'ILE DE FRANCE DE LA FEDERATION FRANCAISE DE CYCLISME</t>
  </si>
  <si>
    <t>ENGAGEMENTS SUR PLACE AU PRIX D EQUIPE (Nom de l'association)</t>
  </si>
  <si>
    <t>P.E. :</t>
  </si>
  <si>
    <t>L' ARBITRE :
NOM :
SIGNATURE :</t>
  </si>
  <si>
    <t>LE CLUB ORGANISATEUR :
NOM :
SIGNATURE :</t>
  </si>
  <si>
    <t>IMPRIME A JOINDRE AVEC L'ETAT DE RESULTAT - ACCOMPAGNE DU REGLEMENT CORRESPONDANT.</t>
  </si>
  <si>
    <t>&lt; FORMAT h:mm:ss</t>
  </si>
  <si>
    <t>Total</t>
  </si>
  <si>
    <t>Carte Journée :</t>
  </si>
  <si>
    <t>Eng. M/C</t>
  </si>
  <si>
    <t>Eng. Autres cat.</t>
  </si>
  <si>
    <t>VISA COMPTABILITE :
DATE :</t>
  </si>
  <si>
    <t>TARIF IDF : PASS CYCLISME idem engt internet; autres catégories engt internet +2€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</si>
</sst>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1\2&quot; &quot;##&quot; &quot;###&quot; &quot;###"/>
    <numFmt numFmtId="173" formatCode="d\ mmmm\ yyyy"/>
    <numFmt numFmtId="174" formatCode="0.0"/>
    <numFmt numFmtId="175" formatCode="#,##0.0"/>
    <numFmt numFmtId="176" formatCode="##&quot; &quot;##&quot; &quot;###&quot; &quot;###"/>
    <numFmt numFmtId="177" formatCode="000"/>
    <numFmt numFmtId="178" formatCode="##&quot; &quot;###"/>
    <numFmt numFmtId="179" formatCode="hh\.mm"/>
    <numFmt numFmtId="180" formatCode="[h]\.mm\.ss"/>
    <numFmt numFmtId="181" formatCode="[h]:mm:ss;@"/>
    <numFmt numFmtId="182" formatCode="h:mm:ss;@"/>
    <numFmt numFmtId="183" formatCode="0.000"/>
    <numFmt numFmtId="184" formatCode="hh\.mm\.ss"/>
    <numFmt numFmtId="185" formatCode="[$-40C]dddd\ d\ mmmm\ yyyy"/>
    <numFmt numFmtId="186" formatCode="[$-40C]d\-mmm\-yy;@"/>
    <numFmt numFmtId="187" formatCode="[&gt;=3000000000000]#&quot; &quot;##&quot; &quot;##&quot; &quot;##&quot; &quot;###&quot; &quot;###&quot; | &quot;##;#&quot; &quot;##&quot; &quot;##&quot; &quot;##&quot; &quot;###&quot; &quot;###"/>
    <numFmt numFmtId="188" formatCode="d/m/yy;@"/>
    <numFmt numFmtId="189" formatCode="0000000000"/>
    <numFmt numFmtId="190" formatCode="h:mm;@"/>
    <numFmt numFmtId="191" formatCode="0#\.##\.###\.###"/>
    <numFmt numFmtId="192" formatCode="hh"/>
    <numFmt numFmtId="193" formatCode="[mm]"/>
    <numFmt numFmtId="194" formatCode="[ss]"/>
    <numFmt numFmtId="195" formatCode="&quot;Vrai&quot;;&quot;Vrai&quot;;&quot;Faux&quot;"/>
    <numFmt numFmtId="196" formatCode="&quot;Actif&quot;;&quot;Actif&quot;;&quot;Inactif&quot;"/>
    <numFmt numFmtId="197" formatCode="##\.##\.###\.###"/>
    <numFmt numFmtId="198" formatCode="[$-F800]dddd\,\ mmmm\ dd\,\ yyyy"/>
    <numFmt numFmtId="199" formatCode="yyyy"/>
    <numFmt numFmtId="200" formatCode="hh\.&quot;H&quot;mm\.&quot;MN&quot;ss"/>
    <numFmt numFmtId="201" formatCode="hh&quot;h&quot;mm&quot;mn&quot;ss"/>
    <numFmt numFmtId="202" formatCode="[$-40C]d\ mmmm\ yyyy;@"/>
    <numFmt numFmtId="203" formatCode="0,&quot;*&quot;"/>
    <numFmt numFmtId="204" formatCode="#,##0.00\ &quot;€&quot;"/>
    <numFmt numFmtId="205" formatCode="[$-40C]dd\-mmm\-yy;@"/>
    <numFmt numFmtId="206" formatCode="0.00,&quot;kms&quot;"/>
    <numFmt numFmtId="207" formatCode="0,&quot;kms&quot;"/>
    <numFmt numFmtId="208" formatCode="[$-F400]h:mm:ss\ AM/PM"/>
    <numFmt numFmtId="209" formatCode="&quot;à&quot;\ mm&quot;mn&quot;ss"/>
    <numFmt numFmtId="210" formatCode="&quot;à&quot;\ ss&quot;mn&quot;.00"/>
    <numFmt numFmtId="211" formatCode="&quot;à&quot;\ ss&quot; s&quot;.00"/>
    <numFmt numFmtId="212" formatCode="&quot;à&quot;\ mm&quot;mn&quot;ss&quot; s&quot;"/>
    <numFmt numFmtId="213" formatCode="#,##0.00_ ;[Red]\-#,##0.00\ 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name val="Book Antiqua"/>
      <family val="1"/>
    </font>
    <font>
      <b/>
      <sz val="14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5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Book Antiqua"/>
      <family val="1"/>
    </font>
    <font>
      <b/>
      <sz val="10"/>
      <name val="Tahoma"/>
      <family val="0"/>
    </font>
    <font>
      <b/>
      <sz val="11"/>
      <color indexed="10"/>
      <name val="Book Antiqua"/>
      <family val="1"/>
    </font>
    <font>
      <i/>
      <sz val="8"/>
      <name val="Book Antiqua"/>
      <family val="1"/>
    </font>
    <font>
      <b/>
      <sz val="9"/>
      <name val="Tahoma"/>
      <family val="2"/>
    </font>
    <font>
      <sz val="9"/>
      <name val="Tahoma"/>
      <family val="0"/>
    </font>
    <font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Book Antiqua"/>
      <family val="1"/>
    </font>
    <font>
      <i/>
      <sz val="12"/>
      <name val="Arial"/>
      <family val="2"/>
    </font>
    <font>
      <b/>
      <sz val="20"/>
      <name val="Arial"/>
      <family val="2"/>
    </font>
    <font>
      <i/>
      <sz val="8"/>
      <name val="Arial"/>
      <family val="2"/>
    </font>
    <font>
      <u val="single"/>
      <sz val="10"/>
      <name val="Arial"/>
      <family val="0"/>
    </font>
    <font>
      <sz val="48"/>
      <name val="Arial"/>
      <family val="2"/>
    </font>
    <font>
      <b/>
      <u val="single"/>
      <sz val="11"/>
      <name val="Times New Roman"/>
      <family val="1"/>
    </font>
    <font>
      <sz val="10"/>
      <name val="Book Antiqua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5" borderId="1" applyNumberFormat="0" applyAlignment="0" applyProtection="0"/>
    <xf numFmtId="0" fontId="29" fillId="0" borderId="2" applyNumberFormat="0" applyFill="0" applyAlignment="0" applyProtection="0"/>
    <xf numFmtId="0" fontId="0" fillId="4" borderId="3" applyNumberFormat="0" applyFont="0" applyAlignment="0" applyProtection="0"/>
    <xf numFmtId="0" fontId="31" fillId="7" borderId="1" applyNumberFormat="0" applyAlignment="0" applyProtection="0"/>
    <xf numFmtId="0" fontId="32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7" borderId="0" applyNumberFormat="0" applyBorder="0" applyAlignment="0" applyProtection="0"/>
    <xf numFmtId="0" fontId="50" fillId="0" borderId="0">
      <alignment/>
      <protection/>
    </xf>
    <xf numFmtId="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15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17" borderId="9" applyNumberFormat="0" applyAlignment="0" applyProtection="0"/>
  </cellStyleXfs>
  <cellXfs count="5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 locked="0"/>
    </xf>
    <xf numFmtId="21" fontId="12" fillId="0" borderId="0" xfId="0" applyNumberFormat="1" applyFont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18" borderId="10" xfId="0" applyFill="1" applyBorder="1" applyAlignment="1" applyProtection="1">
      <alignment horizontal="center"/>
      <protection locked="0"/>
    </xf>
    <xf numFmtId="180" fontId="6" fillId="18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49" fontId="0" fillId="0" borderId="14" xfId="0" applyNumberFormat="1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18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0" fillId="0" borderId="0" xfId="0" applyFill="1" applyAlignment="1">
      <alignment horizontal="center"/>
    </xf>
    <xf numFmtId="0" fontId="8" fillId="0" borderId="18" xfId="0" applyFont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17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189" fontId="0" fillId="0" borderId="10" xfId="0" applyNumberFormat="1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right"/>
      <protection locked="0"/>
    </xf>
    <xf numFmtId="14" fontId="1" fillId="0" borderId="16" xfId="0" applyNumberFormat="1" applyFont="1" applyBorder="1" applyAlignment="1" applyProtection="1">
      <alignment horizontal="left"/>
      <protection/>
    </xf>
    <xf numFmtId="14" fontId="1" fillId="0" borderId="17" xfId="0" applyNumberFormat="1" applyFont="1" applyBorder="1" applyAlignment="1" applyProtection="1">
      <alignment horizontal="left"/>
      <protection/>
    </xf>
    <xf numFmtId="14" fontId="1" fillId="0" borderId="10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1" fillId="0" borderId="17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21" fontId="0" fillId="0" borderId="0" xfId="0" applyNumberFormat="1" applyBorder="1" applyAlignment="1" applyProtection="1">
      <alignment horizontal="center"/>
      <protection/>
    </xf>
    <xf numFmtId="0" fontId="0" fillId="18" borderId="1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5" fontId="1" fillId="0" borderId="0" xfId="0" applyNumberFormat="1" applyFont="1" applyBorder="1" applyAlignment="1" applyProtection="1">
      <alignment horizontal="center"/>
      <protection/>
    </xf>
    <xf numFmtId="45" fontId="1" fillId="0" borderId="0" xfId="0" applyNumberFormat="1" applyFont="1" applyBorder="1" applyAlignment="1" applyProtection="1">
      <alignment/>
      <protection/>
    </xf>
    <xf numFmtId="45" fontId="0" fillId="0" borderId="0" xfId="0" applyNumberFormat="1" applyAlignment="1" applyProtection="1">
      <alignment/>
      <protection/>
    </xf>
    <xf numFmtId="0" fontId="10" fillId="18" borderId="10" xfId="0" applyFont="1" applyFill="1" applyBorder="1" applyAlignment="1" applyProtection="1">
      <alignment/>
      <protection/>
    </xf>
    <xf numFmtId="0" fontId="1" fillId="18" borderId="10" xfId="0" applyFont="1" applyFill="1" applyBorder="1" applyAlignment="1" applyProtection="1">
      <alignment horizontal="center"/>
      <protection/>
    </xf>
    <xf numFmtId="0" fontId="1" fillId="18" borderId="21" xfId="0" applyFont="1" applyFill="1" applyBorder="1" applyAlignment="1" applyProtection="1">
      <alignment horizontal="center"/>
      <protection/>
    </xf>
    <xf numFmtId="0" fontId="6" fillId="18" borderId="21" xfId="0" applyFont="1" applyFill="1" applyBorder="1" applyAlignment="1" applyProtection="1">
      <alignment horizontal="center"/>
      <protection/>
    </xf>
    <xf numFmtId="0" fontId="6" fillId="18" borderId="10" xfId="0" applyFont="1" applyFill="1" applyBorder="1" applyAlignment="1" applyProtection="1">
      <alignment horizontal="center"/>
      <protection/>
    </xf>
    <xf numFmtId="0" fontId="1" fillId="18" borderId="13" xfId="0" applyFont="1" applyFill="1" applyBorder="1" applyAlignment="1" applyProtection="1">
      <alignment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0" fillId="18" borderId="20" xfId="0" applyFill="1" applyBorder="1" applyAlignment="1" applyProtection="1">
      <alignment horizontal="center"/>
      <protection/>
    </xf>
    <xf numFmtId="0" fontId="1" fillId="18" borderId="10" xfId="0" applyFont="1" applyFill="1" applyBorder="1" applyAlignment="1" applyProtection="1">
      <alignment/>
      <protection/>
    </xf>
    <xf numFmtId="0" fontId="0" fillId="18" borderId="24" xfId="0" applyFill="1" applyBorder="1" applyAlignment="1" applyProtection="1">
      <alignment horizontal="center"/>
      <protection/>
    </xf>
    <xf numFmtId="0" fontId="0" fillId="18" borderId="25" xfId="0" applyFill="1" applyBorder="1" applyAlignment="1" applyProtection="1">
      <alignment horizontal="center"/>
      <protection/>
    </xf>
    <xf numFmtId="186" fontId="1" fillId="0" borderId="0" xfId="0" applyNumberFormat="1" applyFont="1" applyFill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7" borderId="0" xfId="0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0" fillId="14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3" fillId="0" borderId="18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vertical="center"/>
      <protection locked="0"/>
    </xf>
    <xf numFmtId="0" fontId="0" fillId="7" borderId="10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18" borderId="10" xfId="0" applyFont="1" applyFill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1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 vertical="center"/>
      <protection/>
    </xf>
    <xf numFmtId="45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180" fontId="1" fillId="0" borderId="10" xfId="0" applyNumberFormat="1" applyFont="1" applyFill="1" applyBorder="1" applyAlignment="1" applyProtection="1">
      <alignment horizontal="center"/>
      <protection/>
    </xf>
    <xf numFmtId="180" fontId="1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right"/>
    </xf>
    <xf numFmtId="186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>
      <alignment/>
    </xf>
    <xf numFmtId="0" fontId="8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9" xfId="0" applyFont="1" applyBorder="1" applyAlignment="1">
      <alignment vertical="center"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17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 horizontal="left" inden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2" fontId="17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201" fontId="0" fillId="0" borderId="0" xfId="0" applyNumberFormat="1" applyAlignment="1">
      <alignment/>
    </xf>
    <xf numFmtId="0" fontId="47" fillId="0" borderId="27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15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 inden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27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0" fontId="16" fillId="0" borderId="28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16" fillId="0" borderId="12" xfId="0" applyFont="1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0" xfId="0" applyBorder="1" applyAlignment="1">
      <alignment/>
    </xf>
    <xf numFmtId="0" fontId="54" fillId="0" borderId="10" xfId="0" applyFont="1" applyBorder="1" applyAlignment="1">
      <alignment horizontal="center" wrapText="1"/>
    </xf>
    <xf numFmtId="0" fontId="49" fillId="0" borderId="19" xfId="0" applyFont="1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52" fillId="0" borderId="27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49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27" xfId="0" applyFont="1" applyBorder="1" applyAlignment="1">
      <alignment horizontal="left" wrapText="1"/>
    </xf>
    <xf numFmtId="0" fontId="57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52" fillId="0" borderId="28" xfId="0" applyFont="1" applyBorder="1" applyAlignment="1">
      <alignment wrapText="1"/>
    </xf>
    <xf numFmtId="0" fontId="57" fillId="0" borderId="12" xfId="0" applyFont="1" applyBorder="1" applyAlignment="1">
      <alignment wrapText="1"/>
    </xf>
    <xf numFmtId="0" fontId="52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26" xfId="0" applyFont="1" applyBorder="1" applyAlignment="1">
      <alignment horizontal="center" vertical="top" wrapText="1"/>
    </xf>
    <xf numFmtId="0" fontId="52" fillId="0" borderId="27" xfId="0" applyFont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7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2" fillId="0" borderId="0" xfId="0" applyFont="1" applyAlignment="1">
      <alignment/>
    </xf>
    <xf numFmtId="14" fontId="0" fillId="0" borderId="0" xfId="0" applyNumberForma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18" borderId="10" xfId="0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43" fillId="0" borderId="17" xfId="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6" fontId="0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204" fontId="0" fillId="0" borderId="11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204" fontId="0" fillId="0" borderId="14" xfId="0" applyNumberFormat="1" applyFont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04" fontId="0" fillId="0" borderId="11" xfId="0" applyNumberFormat="1" applyFont="1" applyBorder="1" applyAlignment="1" applyProtection="1">
      <alignment horizontal="right" vertical="center"/>
      <protection/>
    </xf>
    <xf numFmtId="8" fontId="0" fillId="0" borderId="14" xfId="0" applyNumberFormat="1" applyFont="1" applyBorder="1" applyAlignment="1" applyProtection="1">
      <alignment horizontal="center" vertical="center"/>
      <protection/>
    </xf>
    <xf numFmtId="8" fontId="0" fillId="0" borderId="0" xfId="0" applyNumberFormat="1" applyAlignment="1">
      <alignment horizontal="center"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173" fontId="4" fillId="0" borderId="16" xfId="0" applyNumberFormat="1" applyFont="1" applyBorder="1" applyAlignment="1" applyProtection="1">
      <alignment horizontal="center"/>
      <protection locked="0"/>
    </xf>
    <xf numFmtId="173" fontId="4" fillId="0" borderId="18" xfId="0" applyNumberFormat="1" applyFont="1" applyBorder="1" applyAlignment="1" applyProtection="1">
      <alignment horizontal="center"/>
      <protection locked="0"/>
    </xf>
    <xf numFmtId="173" fontId="4" fillId="0" borderId="17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right" indent="1"/>
      <protection/>
    </xf>
    <xf numFmtId="0" fontId="1" fillId="0" borderId="12" xfId="0" applyFont="1" applyBorder="1" applyAlignment="1" applyProtection="1">
      <alignment horizontal="right" indent="1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" fillId="5" borderId="21" xfId="0" applyFont="1" applyFill="1" applyBorder="1" applyAlignment="1" applyProtection="1">
      <alignment horizontal="center" vertical="center" wrapText="1"/>
      <protection locked="0"/>
    </xf>
    <xf numFmtId="0" fontId="1" fillId="5" borderId="23" xfId="0" applyFont="1" applyFill="1" applyBorder="1" applyAlignment="1" applyProtection="1">
      <alignment horizontal="center" vertical="center" wrapText="1"/>
      <protection locked="0"/>
    </xf>
    <xf numFmtId="0" fontId="1" fillId="5" borderId="13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6" fontId="0" fillId="0" borderId="16" xfId="0" applyNumberFormat="1" applyFont="1" applyBorder="1" applyAlignment="1" applyProtection="1">
      <alignment horizontal="center"/>
      <protection/>
    </xf>
    <xf numFmtId="46" fontId="0" fillId="0" borderId="18" xfId="0" applyNumberFormat="1" applyBorder="1" applyAlignment="1" applyProtection="1">
      <alignment horizontal="center"/>
      <protection/>
    </xf>
    <xf numFmtId="46" fontId="0" fillId="0" borderId="17" xfId="0" applyNumberFormat="1" applyBorder="1" applyAlignment="1" applyProtection="1">
      <alignment horizontal="center"/>
      <protection/>
    </xf>
    <xf numFmtId="45" fontId="0" fillId="18" borderId="19" xfId="0" applyNumberFormat="1" applyFill="1" applyBorder="1" applyAlignment="1" applyProtection="1">
      <alignment horizontal="center"/>
      <protection/>
    </xf>
    <xf numFmtId="45" fontId="0" fillId="18" borderId="20" xfId="0" applyNumberFormat="1" applyFill="1" applyBorder="1" applyAlignment="1" applyProtection="1">
      <alignment horizontal="center"/>
      <protection/>
    </xf>
    <xf numFmtId="45" fontId="0" fillId="18" borderId="26" xfId="0" applyNumberFormat="1" applyFill="1" applyBorder="1" applyAlignment="1" applyProtection="1">
      <alignment horizontal="center"/>
      <protection/>
    </xf>
    <xf numFmtId="1" fontId="0" fillId="18" borderId="16" xfId="0" applyNumberFormat="1" applyFill="1" applyBorder="1" applyAlignment="1" applyProtection="1">
      <alignment horizontal="center"/>
      <protection/>
    </xf>
    <xf numFmtId="1" fontId="0" fillId="18" borderId="18" xfId="0" applyNumberFormat="1" applyFill="1" applyBorder="1" applyAlignment="1" applyProtection="1">
      <alignment horizontal="center"/>
      <protection/>
    </xf>
    <xf numFmtId="1" fontId="0" fillId="18" borderId="17" xfId="0" applyNumberFormat="1" applyFill="1" applyBorder="1" applyAlignment="1" applyProtection="1">
      <alignment horizontal="center"/>
      <protection/>
    </xf>
    <xf numFmtId="21" fontId="0" fillId="0" borderId="1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" fillId="0" borderId="10" xfId="0" applyFont="1" applyBorder="1" applyAlignment="1" applyProtection="1" quotePrefix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0" fillId="18" borderId="10" xfId="0" applyFill="1" applyBorder="1" applyAlignment="1" applyProtection="1">
      <alignment horizontal="center"/>
      <protection/>
    </xf>
    <xf numFmtId="45" fontId="1" fillId="0" borderId="16" xfId="0" applyNumberFormat="1" applyFont="1" applyBorder="1" applyAlignment="1" applyProtection="1">
      <alignment horizontal="left"/>
      <protection/>
    </xf>
    <xf numFmtId="45" fontId="1" fillId="0" borderId="18" xfId="0" applyNumberFormat="1" applyFont="1" applyBorder="1" applyAlignment="1" applyProtection="1">
      <alignment horizontal="left"/>
      <protection/>
    </xf>
    <xf numFmtId="45" fontId="1" fillId="0" borderId="17" xfId="0" applyNumberFormat="1" applyFont="1" applyBorder="1" applyAlignment="1" applyProtection="1">
      <alignment horizontal="left"/>
      <protection/>
    </xf>
    <xf numFmtId="186" fontId="1" fillId="0" borderId="0" xfId="0" applyNumberFormat="1" applyFont="1" applyFill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183" fontId="1" fillId="0" borderId="10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2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186" fontId="1" fillId="0" borderId="14" xfId="0" applyNumberFormat="1" applyFont="1" applyFill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 shrinkToFi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 quotePrefix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 quotePrefix="1">
      <alignment horizontal="center" vertical="center"/>
    </xf>
    <xf numFmtId="0" fontId="4" fillId="0" borderId="24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6" fillId="0" borderId="0" xfId="0" applyFont="1" applyAlignment="1">
      <alignment horizontal="center" vertical="top"/>
    </xf>
    <xf numFmtId="202" fontId="4" fillId="0" borderId="34" xfId="0" applyNumberFormat="1" applyFont="1" applyBorder="1" applyAlignment="1">
      <alignment horizontal="center" vertical="center"/>
    </xf>
    <xf numFmtId="202" fontId="4" fillId="0" borderId="35" xfId="0" applyNumberFormat="1" applyFont="1" applyBorder="1" applyAlignment="1">
      <alignment horizontal="center" vertical="center"/>
    </xf>
    <xf numFmtId="201" fontId="0" fillId="0" borderId="32" xfId="0" applyNumberFormat="1" applyBorder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14" fontId="7" fillId="0" borderId="16" xfId="0" applyNumberFormat="1" applyFont="1" applyBorder="1" applyAlignment="1">
      <alignment horizontal="left"/>
    </xf>
    <xf numFmtId="14" fontId="7" fillId="0" borderId="18" xfId="0" applyNumberFormat="1" applyFont="1" applyBorder="1" applyAlignment="1">
      <alignment horizontal="left"/>
    </xf>
    <xf numFmtId="14" fontId="7" fillId="0" borderId="17" xfId="0" applyNumberFormat="1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0" fillId="0" borderId="28" xfId="0" applyFont="1" applyBorder="1" applyAlignment="1">
      <alignment horizontal="left" wrapText="1"/>
    </xf>
    <xf numFmtId="0" fontId="0" fillId="0" borderId="12" xfId="0" applyFont="1" applyBorder="1" applyAlignment="1" quotePrefix="1">
      <alignment horizontal="left" wrapText="1"/>
    </xf>
    <xf numFmtId="0" fontId="0" fillId="0" borderId="25" xfId="0" applyFont="1" applyBorder="1" applyAlignment="1" quotePrefix="1">
      <alignment horizontal="left" wrapText="1"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9" fillId="0" borderId="0" xfId="0" applyFont="1" applyBorder="1" applyAlignment="1">
      <alignment horizontal="left" wrapText="1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horizontal="left" wrapText="1" indent="1"/>
    </xf>
    <xf numFmtId="0" fontId="5" fillId="0" borderId="26" xfId="0" applyFont="1" applyBorder="1" applyAlignment="1">
      <alignment horizontal="left" wrapText="1" indent="1"/>
    </xf>
    <xf numFmtId="0" fontId="5" fillId="0" borderId="20" xfId="0" applyFont="1" applyBorder="1" applyAlignment="1">
      <alignment horizontal="left" wrapText="1" indent="1"/>
    </xf>
    <xf numFmtId="0" fontId="5" fillId="0" borderId="28" xfId="0" applyFont="1" applyBorder="1" applyAlignment="1">
      <alignment horizontal="left" wrapText="1" indent="1"/>
    </xf>
    <xf numFmtId="0" fontId="5" fillId="0" borderId="12" xfId="0" applyFont="1" applyBorder="1" applyAlignment="1">
      <alignment horizontal="left" wrapText="1" indent="1"/>
    </xf>
    <xf numFmtId="0" fontId="5" fillId="0" borderId="25" xfId="0" applyFont="1" applyBorder="1" applyAlignment="1">
      <alignment horizontal="left" wrapText="1" indent="1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3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wrapText="1" inden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3" fillId="0" borderId="19" xfId="0" applyFont="1" applyBorder="1" applyAlignment="1">
      <alignment horizontal="left" vertical="top" wrapText="1"/>
    </xf>
    <xf numFmtId="0" fontId="53" fillId="0" borderId="26" xfId="0" applyFont="1" applyBorder="1" applyAlignment="1">
      <alignment horizontal="left" vertical="top" wrapText="1"/>
    </xf>
    <xf numFmtId="0" fontId="53" fillId="0" borderId="20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54" fillId="0" borderId="0" xfId="0" applyFont="1" applyBorder="1" applyAlignment="1">
      <alignment horizontal="left" vertical="top"/>
    </xf>
    <xf numFmtId="0" fontId="54" fillId="0" borderId="24" xfId="0" applyFont="1" applyBorder="1" applyAlignment="1">
      <alignment horizontal="left" vertical="top"/>
    </xf>
    <xf numFmtId="0" fontId="16" fillId="0" borderId="12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left" vertical="top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27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201" fontId="0" fillId="0" borderId="0" xfId="0" applyNumberFormat="1" applyAlignment="1">
      <alignment horizontal="left"/>
    </xf>
    <xf numFmtId="0" fontId="52" fillId="0" borderId="27" xfId="0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0" fontId="57" fillId="0" borderId="0" xfId="0" applyFont="1" applyBorder="1" applyAlignment="1">
      <alignment horizontal="right" wrapText="1"/>
    </xf>
    <xf numFmtId="0" fontId="52" fillId="0" borderId="19" xfId="0" applyFont="1" applyBorder="1" applyAlignment="1">
      <alignment horizontal="center" vertical="top" wrapText="1"/>
    </xf>
    <xf numFmtId="0" fontId="52" fillId="0" borderId="26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28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25" xfId="0" applyFont="1" applyBorder="1" applyAlignment="1">
      <alignment horizontal="center" vertical="top" wrapText="1"/>
    </xf>
    <xf numFmtId="0" fontId="52" fillId="0" borderId="27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8" fillId="0" borderId="16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3" fillId="0" borderId="0" xfId="0" applyFont="1" applyBorder="1" applyAlignment="1">
      <alignment horizontal="left"/>
    </xf>
    <xf numFmtId="0" fontId="52" fillId="0" borderId="0" xfId="0" applyFont="1" applyAlignment="1">
      <alignment horizontal="center" wrapText="1"/>
    </xf>
    <xf numFmtId="0" fontId="8" fillId="0" borderId="16" xfId="0" applyFont="1" applyFill="1" applyBorder="1" applyAlignment="1" applyProtection="1">
      <alignment horizontal="left" vertical="center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0">
    <dxf>
      <font>
        <b val="0"/>
        <i val="0"/>
        <color auto="1"/>
      </font>
      <fill>
        <patternFill>
          <bgColor indexed="43"/>
        </patternFill>
      </fill>
    </dxf>
    <dxf>
      <font>
        <color indexed="9"/>
      </font>
    </dxf>
    <dxf>
      <font>
        <strike/>
        <color indexed="9"/>
      </font>
    </dxf>
    <dxf>
      <font>
        <b val="0"/>
        <i val="0"/>
        <color auto="1"/>
      </font>
      <fill>
        <patternFill>
          <bgColor indexed="43"/>
        </patternFill>
      </fill>
    </dxf>
    <dxf>
      <font>
        <color indexed="9"/>
      </font>
    </dxf>
    <dxf>
      <font>
        <color indexed="43"/>
      </font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ont>
        <color indexed="42"/>
      </font>
      <fill>
        <patternFill patternType="solid">
          <bgColor indexed="42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152400</xdr:rowOff>
    </xdr:from>
    <xdr:to>
      <xdr:col>7</xdr:col>
      <xdr:colOff>0</xdr:colOff>
      <xdr:row>3</xdr:row>
      <xdr:rowOff>66675</xdr:rowOff>
    </xdr:to>
    <xdr:sp macro="[0]!Inscription_Rectangle3_QuandClic">
      <xdr:nvSpPr>
        <xdr:cNvPr id="1" name="Rectangle 3"/>
        <xdr:cNvSpPr>
          <a:spLocks/>
        </xdr:cNvSpPr>
      </xdr:nvSpPr>
      <xdr:spPr>
        <a:xfrm>
          <a:off x="8191500" y="6477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 DE LIAISON</a:t>
          </a:r>
        </a:p>
      </xdr:txBody>
    </xdr:sp>
    <xdr:clientData/>
  </xdr:twoCellAnchor>
  <xdr:twoCellAnchor>
    <xdr:from>
      <xdr:col>7</xdr:col>
      <xdr:colOff>0</xdr:colOff>
      <xdr:row>2</xdr:row>
      <xdr:rowOff>152400</xdr:rowOff>
    </xdr:from>
    <xdr:to>
      <xdr:col>7</xdr:col>
      <xdr:colOff>0</xdr:colOff>
      <xdr:row>3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8191500" y="6477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 DE LIAISON</a:t>
          </a:r>
        </a:p>
      </xdr:txBody>
    </xdr:sp>
    <xdr:clientData/>
  </xdr:twoCellAnchor>
  <xdr:twoCellAnchor>
    <xdr:from>
      <xdr:col>7</xdr:col>
      <xdr:colOff>0</xdr:colOff>
      <xdr:row>2</xdr:row>
      <xdr:rowOff>152400</xdr:rowOff>
    </xdr:from>
    <xdr:to>
      <xdr:col>7</xdr:col>
      <xdr:colOff>0</xdr:colOff>
      <xdr:row>3</xdr:row>
      <xdr:rowOff>66675</xdr:rowOff>
    </xdr:to>
    <xdr:sp>
      <xdr:nvSpPr>
        <xdr:cNvPr id="3" name="Rectangle 5"/>
        <xdr:cNvSpPr>
          <a:spLocks/>
        </xdr:cNvSpPr>
      </xdr:nvSpPr>
      <xdr:spPr>
        <a:xfrm>
          <a:off x="8191500" y="6477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 DE LIAISON</a:t>
          </a:r>
        </a:p>
      </xdr:txBody>
    </xdr:sp>
    <xdr:clientData/>
  </xdr:twoCellAnchor>
  <xdr:twoCellAnchor>
    <xdr:from>
      <xdr:col>7</xdr:col>
      <xdr:colOff>0</xdr:colOff>
      <xdr:row>2</xdr:row>
      <xdr:rowOff>152400</xdr:rowOff>
    </xdr:from>
    <xdr:to>
      <xdr:col>7</xdr:col>
      <xdr:colOff>0</xdr:colOff>
      <xdr:row>3</xdr:row>
      <xdr:rowOff>66675</xdr:rowOff>
    </xdr:to>
    <xdr:sp>
      <xdr:nvSpPr>
        <xdr:cNvPr id="4" name="Rectangle 6"/>
        <xdr:cNvSpPr>
          <a:spLocks/>
        </xdr:cNvSpPr>
      </xdr:nvSpPr>
      <xdr:spPr>
        <a:xfrm>
          <a:off x="8191500" y="6477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 DE LIAISON</a:t>
          </a:r>
        </a:p>
      </xdr:txBody>
    </xdr:sp>
    <xdr:clientData/>
  </xdr:twoCellAnchor>
  <xdr:twoCellAnchor>
    <xdr:from>
      <xdr:col>7</xdr:col>
      <xdr:colOff>0</xdr:colOff>
      <xdr:row>2</xdr:row>
      <xdr:rowOff>152400</xdr:rowOff>
    </xdr:from>
    <xdr:to>
      <xdr:col>7</xdr:col>
      <xdr:colOff>0</xdr:colOff>
      <xdr:row>3</xdr:row>
      <xdr:rowOff>66675</xdr:rowOff>
    </xdr:to>
    <xdr:sp>
      <xdr:nvSpPr>
        <xdr:cNvPr id="5" name="Rectangle 7"/>
        <xdr:cNvSpPr>
          <a:spLocks/>
        </xdr:cNvSpPr>
      </xdr:nvSpPr>
      <xdr:spPr>
        <a:xfrm>
          <a:off x="8191500" y="6477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 DE LIAISON</a:t>
          </a:r>
        </a:p>
      </xdr:txBody>
    </xdr:sp>
    <xdr:clientData/>
  </xdr:twoCellAnchor>
  <xdr:twoCellAnchor>
    <xdr:from>
      <xdr:col>7</xdr:col>
      <xdr:colOff>0</xdr:colOff>
      <xdr:row>2</xdr:row>
      <xdr:rowOff>152400</xdr:rowOff>
    </xdr:from>
    <xdr:to>
      <xdr:col>7</xdr:col>
      <xdr:colOff>0</xdr:colOff>
      <xdr:row>3</xdr:row>
      <xdr:rowOff>66675</xdr:rowOff>
    </xdr:to>
    <xdr:sp>
      <xdr:nvSpPr>
        <xdr:cNvPr id="6" name="Rectangle 8"/>
        <xdr:cNvSpPr>
          <a:spLocks/>
        </xdr:cNvSpPr>
      </xdr:nvSpPr>
      <xdr:spPr>
        <a:xfrm>
          <a:off x="8191500" y="6477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 DE LIAISON</a:t>
          </a:r>
        </a:p>
      </xdr:txBody>
    </xdr:sp>
    <xdr:clientData/>
  </xdr:twoCellAnchor>
  <xdr:twoCellAnchor>
    <xdr:from>
      <xdr:col>7</xdr:col>
      <xdr:colOff>0</xdr:colOff>
      <xdr:row>2</xdr:row>
      <xdr:rowOff>152400</xdr:rowOff>
    </xdr:from>
    <xdr:to>
      <xdr:col>7</xdr:col>
      <xdr:colOff>0</xdr:colOff>
      <xdr:row>3</xdr:row>
      <xdr:rowOff>66675</xdr:rowOff>
    </xdr:to>
    <xdr:sp>
      <xdr:nvSpPr>
        <xdr:cNvPr id="7" name="Rectangle 9"/>
        <xdr:cNvSpPr>
          <a:spLocks/>
        </xdr:cNvSpPr>
      </xdr:nvSpPr>
      <xdr:spPr>
        <a:xfrm>
          <a:off x="8191500" y="6477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 DE LIAISON</a:t>
          </a:r>
        </a:p>
      </xdr:txBody>
    </xdr:sp>
    <xdr:clientData/>
  </xdr:twoCellAnchor>
  <xdr:twoCellAnchor>
    <xdr:from>
      <xdr:col>7</xdr:col>
      <xdr:colOff>0</xdr:colOff>
      <xdr:row>2</xdr:row>
      <xdr:rowOff>152400</xdr:rowOff>
    </xdr:from>
    <xdr:to>
      <xdr:col>7</xdr:col>
      <xdr:colOff>0</xdr:colOff>
      <xdr:row>3</xdr:row>
      <xdr:rowOff>66675</xdr:rowOff>
    </xdr:to>
    <xdr:sp>
      <xdr:nvSpPr>
        <xdr:cNvPr id="8" name="Rectangle 10"/>
        <xdr:cNvSpPr>
          <a:spLocks/>
        </xdr:cNvSpPr>
      </xdr:nvSpPr>
      <xdr:spPr>
        <a:xfrm>
          <a:off x="8191500" y="6477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 DE LIAISON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6</xdr:row>
      <xdr:rowOff>114300</xdr:rowOff>
    </xdr:from>
    <xdr:to>
      <xdr:col>36</xdr:col>
      <xdr:colOff>285750</xdr:colOff>
      <xdr:row>9</xdr:row>
      <xdr:rowOff>38100</xdr:rowOff>
    </xdr:to>
    <xdr:sp macro="[0]!Tours_Rectangle5_QuandClic">
      <xdr:nvSpPr>
        <xdr:cNvPr id="1" name="Rectangle 1"/>
        <xdr:cNvSpPr>
          <a:spLocks/>
        </xdr:cNvSpPr>
      </xdr:nvSpPr>
      <xdr:spPr>
        <a:xfrm>
          <a:off x="8734425" y="1114425"/>
          <a:ext cx="1047750" cy="495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 CLASSEMENT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0</xdr:col>
      <xdr:colOff>0</xdr:colOff>
      <xdr:row>2</xdr:row>
      <xdr:rowOff>47625</xdr:rowOff>
    </xdr:to>
    <xdr:sp macro="[0]!CALCULPE__QuandClic">
      <xdr:nvSpPr>
        <xdr:cNvPr id="1" name="Rectangle 8"/>
        <xdr:cNvSpPr>
          <a:spLocks/>
        </xdr:cNvSpPr>
      </xdr:nvSpPr>
      <xdr:spPr>
        <a:xfrm>
          <a:off x="0" y="123825"/>
          <a:ext cx="0" cy="4191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PRIX D EQUIPE 3 HOMMES</a:t>
          </a:r>
        </a:p>
      </xdr:txBody>
    </xdr:sp>
    <xdr:clientData/>
  </xdr:twoCellAnchor>
  <xdr:twoCellAnchor>
    <xdr:from>
      <xdr:col>0</xdr:col>
      <xdr:colOff>0</xdr:colOff>
      <xdr:row>0</xdr:row>
      <xdr:rowOff>142875</xdr:rowOff>
    </xdr:from>
    <xdr:to>
      <xdr:col>0</xdr:col>
      <xdr:colOff>0</xdr:colOff>
      <xdr:row>2</xdr:row>
      <xdr:rowOff>57150</xdr:rowOff>
    </xdr:to>
    <xdr:sp macro="[0]!pe2">
      <xdr:nvSpPr>
        <xdr:cNvPr id="2" name="Rectangle 13"/>
        <xdr:cNvSpPr>
          <a:spLocks/>
        </xdr:cNvSpPr>
      </xdr:nvSpPr>
      <xdr:spPr>
        <a:xfrm>
          <a:off x="0" y="142875"/>
          <a:ext cx="0" cy="4095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PRIX D EQUIPE 2 HOMMES</a:t>
          </a:r>
        </a:p>
      </xdr:txBody>
    </xdr:sp>
    <xdr:clientData/>
  </xdr:twoCellAnchor>
  <xdr:twoCellAnchor>
    <xdr:from>
      <xdr:col>25</xdr:col>
      <xdr:colOff>561975</xdr:colOff>
      <xdr:row>0</xdr:row>
      <xdr:rowOff>180975</xdr:rowOff>
    </xdr:from>
    <xdr:to>
      <xdr:col>26</xdr:col>
      <xdr:colOff>28575</xdr:colOff>
      <xdr:row>2</xdr:row>
      <xdr:rowOff>57150</xdr:rowOff>
    </xdr:to>
    <xdr:sp macro="[0]!PE2CC">
      <xdr:nvSpPr>
        <xdr:cNvPr id="3" name="Rectangle 17"/>
        <xdr:cNvSpPr>
          <a:spLocks/>
        </xdr:cNvSpPr>
      </xdr:nvSpPr>
      <xdr:spPr>
        <a:xfrm>
          <a:off x="8867775" y="180975"/>
          <a:ext cx="13049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PRIX D'EQUIPE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HOMMES</a:t>
          </a:r>
        </a:p>
      </xdr:txBody>
    </xdr:sp>
    <xdr:clientData/>
  </xdr:twoCellAnchor>
  <xdr:twoCellAnchor>
    <xdr:from>
      <xdr:col>26</xdr:col>
      <xdr:colOff>695325</xdr:colOff>
      <xdr:row>0</xdr:row>
      <xdr:rowOff>152400</xdr:rowOff>
    </xdr:from>
    <xdr:to>
      <xdr:col>28</xdr:col>
      <xdr:colOff>638175</xdr:colOff>
      <xdr:row>2</xdr:row>
      <xdr:rowOff>104775</xdr:rowOff>
    </xdr:to>
    <xdr:sp macro="[0]!PE3">
      <xdr:nvSpPr>
        <xdr:cNvPr id="4" name="Rectangle 18"/>
        <xdr:cNvSpPr>
          <a:spLocks/>
        </xdr:cNvSpPr>
      </xdr:nvSpPr>
      <xdr:spPr>
        <a:xfrm>
          <a:off x="10839450" y="152400"/>
          <a:ext cx="14668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PRIX D'EQUIPE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HOMMES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 macro="[0]!CALCULPE_Rectangle2_QuandClic">
      <xdr:nvSpPr>
        <xdr:cNvPr id="1" name="Rectangle 2"/>
        <xdr:cNvSpPr>
          <a:spLocks/>
        </xdr:cNvSpPr>
      </xdr:nvSpPr>
      <xdr:spPr>
        <a:xfrm>
          <a:off x="6924675" y="10963275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PRIX D'EQUIPE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 macro="[0]!Rectangle3_QuandClic">
      <xdr:nvSpPr>
        <xdr:cNvPr id="2" name="Rectangle 3"/>
        <xdr:cNvSpPr>
          <a:spLocks/>
        </xdr:cNvSpPr>
      </xdr:nvSpPr>
      <xdr:spPr>
        <a:xfrm>
          <a:off x="6924675" y="10963275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PRIX D EQUIPE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\Home\Library\Containers\com.apple.mail\Data\Library\Mail%20Downloads\Users\ASSOA\AppData\Local\Temp\Temp6_CLASST%20CYCLO%202010_09.zip\CLASST%202009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ption"/>
      <sheetName val="PRIX D EQUIPE"/>
      <sheetName val="ENG Dep"/>
      <sheetName val="EMARGEMENT"/>
      <sheetName val="CLASSEMENT"/>
      <sheetName val="FEUILLE RESULTATS"/>
      <sheetName val="CLASS INTERNET"/>
      <sheetName val="ETAT RESULT"/>
      <sheetName val="ETAT RES VERSO"/>
      <sheetName val="rapport ju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H211"/>
  <sheetViews>
    <sheetView showGridLines="0" showZeros="0" tabSelected="1" zoomScale="75" zoomScaleNormal="75" zoomScalePageLayoutView="0" workbookViewId="0" topLeftCell="A1">
      <selection activeCell="D1" sqref="D1"/>
    </sheetView>
  </sheetViews>
  <sheetFormatPr defaultColWidth="11.421875" defaultRowHeight="12.75"/>
  <cols>
    <col min="1" max="1" width="7.7109375" style="1" customWidth="1"/>
    <col min="2" max="2" width="5.140625" style="1" customWidth="1"/>
    <col min="3" max="3" width="24.140625" style="1" bestFit="1" customWidth="1"/>
    <col min="4" max="4" width="15.8515625" style="1" customWidth="1"/>
    <col min="5" max="5" width="33.421875" style="1" bestFit="1" customWidth="1"/>
    <col min="6" max="6" width="16.8515625" style="1" bestFit="1" customWidth="1"/>
    <col min="7" max="7" width="19.7109375" style="1" bestFit="1" customWidth="1"/>
    <col min="8" max="8" width="15.28125" style="1" customWidth="1"/>
    <col min="9" max="16384" width="11.421875" style="1" customWidth="1"/>
  </cols>
  <sheetData>
    <row r="1" spans="1:7" ht="19.5" customHeight="1">
      <c r="A1" s="80" t="s">
        <v>7</v>
      </c>
      <c r="B1" s="81"/>
      <c r="C1" s="82"/>
      <c r="D1" s="80"/>
      <c r="E1" s="81"/>
      <c r="F1" s="81"/>
      <c r="G1" s="82"/>
    </row>
    <row r="2" spans="1:7" ht="19.5" customHeight="1">
      <c r="A2" s="80" t="s">
        <v>6</v>
      </c>
      <c r="B2" s="81"/>
      <c r="C2" s="82"/>
      <c r="D2" s="80"/>
      <c r="E2" s="82"/>
      <c r="F2" s="30" t="s">
        <v>29</v>
      </c>
      <c r="G2" s="30"/>
    </row>
    <row r="3" spans="1:7" ht="19.5" customHeight="1">
      <c r="A3" s="80" t="s">
        <v>8</v>
      </c>
      <c r="B3" s="81"/>
      <c r="C3" s="82"/>
      <c r="D3" s="80"/>
      <c r="E3" s="81"/>
      <c r="F3" s="81"/>
      <c r="G3" s="82"/>
    </row>
    <row r="4" spans="1:7" ht="19.5" customHeight="1">
      <c r="A4" s="80" t="s">
        <v>9</v>
      </c>
      <c r="B4" s="81"/>
      <c r="C4" s="82"/>
      <c r="D4" s="273"/>
      <c r="E4" s="274"/>
      <c r="F4" s="274"/>
      <c r="G4" s="275"/>
    </row>
    <row r="5" spans="1:7" ht="19.5" customHeight="1">
      <c r="A5" s="80" t="s">
        <v>10</v>
      </c>
      <c r="B5" s="81"/>
      <c r="C5" s="82"/>
      <c r="D5" s="80"/>
      <c r="E5" s="81"/>
      <c r="F5" s="81"/>
      <c r="G5" s="82"/>
    </row>
    <row r="6" spans="1:7" ht="19.5" customHeight="1">
      <c r="A6" s="83" t="s">
        <v>46</v>
      </c>
      <c r="B6" s="84"/>
      <c r="C6" s="85"/>
      <c r="D6" s="86"/>
      <c r="E6" s="64"/>
      <c r="F6" s="73" t="s">
        <v>42</v>
      </c>
      <c r="G6" s="72" t="s">
        <v>43</v>
      </c>
    </row>
    <row r="7" spans="1:7" ht="19.5" customHeight="1" thickBot="1">
      <c r="A7" s="78">
        <v>40</v>
      </c>
      <c r="B7" s="79" t="s">
        <v>47</v>
      </c>
      <c r="C7" s="87"/>
      <c r="D7" s="88"/>
      <c r="E7" s="89"/>
      <c r="F7" s="38"/>
      <c r="G7" s="65"/>
    </row>
    <row r="8" spans="1:8" ht="19.5" customHeight="1">
      <c r="A8" s="279" t="s">
        <v>2</v>
      </c>
      <c r="B8" s="280"/>
      <c r="C8" s="280"/>
      <c r="D8" s="25">
        <f>COUNTA(C12:C151)</f>
        <v>0</v>
      </c>
      <c r="E8" s="251" t="s">
        <v>3</v>
      </c>
      <c r="F8" s="281">
        <f>COUNTIF($B$12:$B$151,"X")</f>
        <v>0</v>
      </c>
      <c r="G8" s="282"/>
      <c r="H8" s="93"/>
    </row>
    <row r="9" spans="1:8" ht="12.75" customHeight="1">
      <c r="A9" s="289" t="s">
        <v>35</v>
      </c>
      <c r="B9" s="94"/>
      <c r="C9" s="292" t="s">
        <v>37</v>
      </c>
      <c r="D9" s="293"/>
      <c r="E9" s="283" t="s">
        <v>1</v>
      </c>
      <c r="F9" s="286" t="s">
        <v>58</v>
      </c>
      <c r="G9" s="283" t="s">
        <v>5</v>
      </c>
      <c r="H9" s="276" t="s">
        <v>60</v>
      </c>
    </row>
    <row r="10" spans="1:8" ht="12.75" customHeight="1">
      <c r="A10" s="290"/>
      <c r="B10" s="95" t="s">
        <v>41</v>
      </c>
      <c r="C10" s="294"/>
      <c r="D10" s="295"/>
      <c r="E10" s="284"/>
      <c r="F10" s="287"/>
      <c r="G10" s="284"/>
      <c r="H10" s="277"/>
    </row>
    <row r="11" spans="1:8" ht="12.75" customHeight="1">
      <c r="A11" s="291"/>
      <c r="B11" s="96"/>
      <c r="C11" s="294"/>
      <c r="D11" s="295"/>
      <c r="E11" s="285"/>
      <c r="F11" s="288"/>
      <c r="G11" s="285"/>
      <c r="H11" s="278"/>
    </row>
    <row r="12" spans="1:8" ht="15.75" customHeight="1">
      <c r="A12" s="252">
        <v>1</v>
      </c>
      <c r="B12" s="247"/>
      <c r="C12" s="90"/>
      <c r="D12" s="91"/>
      <c r="E12" s="91"/>
      <c r="F12" s="92"/>
      <c r="G12" s="11"/>
      <c r="H12" s="92"/>
    </row>
    <row r="13" spans="1:8" ht="15.75" customHeight="1">
      <c r="A13" s="252">
        <v>2</v>
      </c>
      <c r="B13" s="247"/>
      <c r="C13" s="90"/>
      <c r="D13" s="91"/>
      <c r="E13" s="91"/>
      <c r="F13" s="92"/>
      <c r="G13" s="11"/>
      <c r="H13" s="92"/>
    </row>
    <row r="14" spans="1:8" ht="15.75" customHeight="1">
      <c r="A14" s="252">
        <v>3</v>
      </c>
      <c r="B14" s="247"/>
      <c r="C14" s="90"/>
      <c r="D14" s="91"/>
      <c r="E14" s="91"/>
      <c r="F14" s="92"/>
      <c r="G14" s="11"/>
      <c r="H14" s="92"/>
    </row>
    <row r="15" spans="1:8" ht="15.75" customHeight="1">
      <c r="A15" s="252">
        <v>4</v>
      </c>
      <c r="B15" s="96"/>
      <c r="C15" s="90"/>
      <c r="D15" s="91"/>
      <c r="E15" s="91"/>
      <c r="F15" s="92"/>
      <c r="G15" s="11"/>
      <c r="H15" s="92"/>
    </row>
    <row r="16" spans="1:8" ht="15.75" customHeight="1">
      <c r="A16" s="252">
        <v>5</v>
      </c>
      <c r="B16" s="247"/>
      <c r="C16" s="90"/>
      <c r="D16" s="91"/>
      <c r="E16" s="91"/>
      <c r="F16" s="92"/>
      <c r="G16" s="11"/>
      <c r="H16" s="92"/>
    </row>
    <row r="17" spans="1:8" ht="15.75" customHeight="1">
      <c r="A17" s="252">
        <v>6</v>
      </c>
      <c r="B17" s="247"/>
      <c r="C17" s="90"/>
      <c r="D17" s="91"/>
      <c r="E17" s="91"/>
      <c r="F17" s="92"/>
      <c r="G17" s="11"/>
      <c r="H17" s="92"/>
    </row>
    <row r="18" spans="1:8" ht="15.75" customHeight="1">
      <c r="A18" s="252">
        <v>7</v>
      </c>
      <c r="B18" s="247"/>
      <c r="C18" s="90"/>
      <c r="D18" s="91"/>
      <c r="E18" s="91"/>
      <c r="F18" s="92"/>
      <c r="G18" s="11"/>
      <c r="H18" s="92"/>
    </row>
    <row r="19" spans="1:8" ht="15.75" customHeight="1">
      <c r="A19" s="252">
        <v>8</v>
      </c>
      <c r="B19" s="247"/>
      <c r="C19" s="90"/>
      <c r="D19" s="91"/>
      <c r="E19" s="91"/>
      <c r="F19" s="92"/>
      <c r="G19" s="11"/>
      <c r="H19" s="92"/>
    </row>
    <row r="20" spans="1:8" ht="15.75" customHeight="1">
      <c r="A20" s="252">
        <v>9</v>
      </c>
      <c r="B20" s="247"/>
      <c r="C20" s="90"/>
      <c r="D20" s="91"/>
      <c r="E20" s="91"/>
      <c r="F20" s="92"/>
      <c r="G20" s="11"/>
      <c r="H20" s="92"/>
    </row>
    <row r="21" spans="1:8" ht="15.75" customHeight="1">
      <c r="A21" s="252">
        <v>10</v>
      </c>
      <c r="B21" s="247"/>
      <c r="C21" s="90"/>
      <c r="D21" s="91"/>
      <c r="E21" s="91"/>
      <c r="F21" s="92"/>
      <c r="G21" s="11"/>
      <c r="H21" s="92"/>
    </row>
    <row r="22" spans="1:8" ht="15.75" customHeight="1">
      <c r="A22" s="252">
        <v>11</v>
      </c>
      <c r="B22" s="247"/>
      <c r="C22" s="90"/>
      <c r="D22" s="91"/>
      <c r="E22" s="91"/>
      <c r="F22" s="92"/>
      <c r="G22" s="11"/>
      <c r="H22" s="92"/>
    </row>
    <row r="23" spans="1:8" ht="15.75" customHeight="1">
      <c r="A23" s="252">
        <v>12</v>
      </c>
      <c r="B23" s="247"/>
      <c r="C23" s="90"/>
      <c r="D23" s="91"/>
      <c r="E23" s="91"/>
      <c r="F23" s="92"/>
      <c r="G23" s="11"/>
      <c r="H23" s="92"/>
    </row>
    <row r="24" spans="1:8" ht="15.75" customHeight="1">
      <c r="A24" s="252">
        <v>13</v>
      </c>
      <c r="B24" s="247"/>
      <c r="C24" s="90"/>
      <c r="D24" s="91"/>
      <c r="E24" s="91"/>
      <c r="F24" s="92"/>
      <c r="G24" s="11"/>
      <c r="H24" s="92"/>
    </row>
    <row r="25" spans="1:8" ht="15.75" customHeight="1">
      <c r="A25" s="252">
        <v>14</v>
      </c>
      <c r="B25" s="247"/>
      <c r="C25" s="90"/>
      <c r="D25" s="91"/>
      <c r="E25" s="91"/>
      <c r="F25" s="92"/>
      <c r="G25" s="11"/>
      <c r="H25" s="92"/>
    </row>
    <row r="26" spans="1:8" ht="15.75" customHeight="1">
      <c r="A26" s="252">
        <v>15</v>
      </c>
      <c r="B26" s="247"/>
      <c r="C26" s="90"/>
      <c r="D26" s="91"/>
      <c r="E26" s="91"/>
      <c r="F26" s="92"/>
      <c r="G26" s="11"/>
      <c r="H26" s="92"/>
    </row>
    <row r="27" spans="1:8" ht="15.75" customHeight="1">
      <c r="A27" s="252">
        <v>16</v>
      </c>
      <c r="B27" s="247"/>
      <c r="C27" s="90"/>
      <c r="D27" s="91"/>
      <c r="E27" s="91"/>
      <c r="F27" s="92"/>
      <c r="G27" s="11"/>
      <c r="H27" s="92"/>
    </row>
    <row r="28" spans="1:8" ht="15.75" customHeight="1">
      <c r="A28" s="252">
        <v>17</v>
      </c>
      <c r="B28" s="247"/>
      <c r="C28" s="90"/>
      <c r="D28" s="91"/>
      <c r="E28" s="91"/>
      <c r="F28" s="92"/>
      <c r="G28" s="11"/>
      <c r="H28" s="92"/>
    </row>
    <row r="29" spans="1:8" ht="15.75" customHeight="1">
      <c r="A29" s="252">
        <v>18</v>
      </c>
      <c r="B29" s="247"/>
      <c r="C29" s="90"/>
      <c r="D29" s="91"/>
      <c r="E29" s="91"/>
      <c r="F29" s="92"/>
      <c r="G29" s="11"/>
      <c r="H29" s="92"/>
    </row>
    <row r="30" spans="1:8" ht="15.75" customHeight="1">
      <c r="A30" s="252">
        <v>19</v>
      </c>
      <c r="B30" s="253"/>
      <c r="C30" s="90"/>
      <c r="D30" s="91"/>
      <c r="E30" s="91"/>
      <c r="F30" s="92"/>
      <c r="G30" s="11"/>
      <c r="H30" s="92"/>
    </row>
    <row r="31" spans="1:8" ht="15.75" customHeight="1">
      <c r="A31" s="252">
        <v>20</v>
      </c>
      <c r="B31" s="247"/>
      <c r="C31" s="90"/>
      <c r="D31" s="91"/>
      <c r="E31" s="91"/>
      <c r="F31" s="92"/>
      <c r="G31" s="11"/>
      <c r="H31" s="92"/>
    </row>
    <row r="32" spans="1:8" ht="15.75" customHeight="1">
      <c r="A32" s="252">
        <v>21</v>
      </c>
      <c r="B32" s="247"/>
      <c r="C32" s="90"/>
      <c r="D32" s="91"/>
      <c r="E32" s="91"/>
      <c r="F32" s="92"/>
      <c r="G32" s="11"/>
      <c r="H32" s="92"/>
    </row>
    <row r="33" spans="1:8" ht="15.75" customHeight="1">
      <c r="A33" s="252">
        <v>22</v>
      </c>
      <c r="B33" s="247"/>
      <c r="C33" s="90"/>
      <c r="D33" s="91"/>
      <c r="E33" s="91"/>
      <c r="F33" s="92"/>
      <c r="G33" s="11"/>
      <c r="H33" s="92"/>
    </row>
    <row r="34" spans="1:8" ht="15.75" customHeight="1">
      <c r="A34" s="252">
        <v>23</v>
      </c>
      <c r="B34" s="247"/>
      <c r="C34" s="90"/>
      <c r="D34" s="91"/>
      <c r="E34" s="91"/>
      <c r="F34" s="92"/>
      <c r="G34" s="11"/>
      <c r="H34" s="92"/>
    </row>
    <row r="35" spans="1:8" ht="15.75" customHeight="1">
      <c r="A35" s="252">
        <v>24</v>
      </c>
      <c r="B35" s="247"/>
      <c r="C35" s="90"/>
      <c r="D35" s="91"/>
      <c r="E35" s="91"/>
      <c r="F35" s="92"/>
      <c r="G35" s="11"/>
      <c r="H35" s="92"/>
    </row>
    <row r="36" spans="1:8" ht="15.75" customHeight="1">
      <c r="A36" s="252">
        <v>25</v>
      </c>
      <c r="B36" s="247"/>
      <c r="C36" s="90"/>
      <c r="D36" s="91"/>
      <c r="E36" s="91"/>
      <c r="F36" s="92"/>
      <c r="G36" s="11"/>
      <c r="H36" s="92"/>
    </row>
    <row r="37" spans="1:8" ht="15.75" customHeight="1">
      <c r="A37" s="252">
        <v>26</v>
      </c>
      <c r="B37" s="247"/>
      <c r="C37" s="90"/>
      <c r="D37" s="91"/>
      <c r="E37" s="91"/>
      <c r="F37" s="92"/>
      <c r="G37" s="11"/>
      <c r="H37" s="92"/>
    </row>
    <row r="38" spans="1:8" ht="15.75" customHeight="1">
      <c r="A38" s="252">
        <v>27</v>
      </c>
      <c r="B38" s="247"/>
      <c r="C38" s="90"/>
      <c r="D38" s="91"/>
      <c r="E38" s="91"/>
      <c r="F38" s="92"/>
      <c r="G38" s="11"/>
      <c r="H38" s="92"/>
    </row>
    <row r="39" spans="1:8" ht="15.75" customHeight="1">
      <c r="A39" s="252">
        <v>28</v>
      </c>
      <c r="B39" s="247"/>
      <c r="C39" s="90"/>
      <c r="D39" s="91"/>
      <c r="E39" s="91"/>
      <c r="F39" s="92"/>
      <c r="G39" s="11"/>
      <c r="H39" s="92"/>
    </row>
    <row r="40" spans="1:8" ht="15.75" customHeight="1">
      <c r="A40" s="252">
        <v>29</v>
      </c>
      <c r="B40" s="247"/>
      <c r="C40" s="90"/>
      <c r="D40" s="91"/>
      <c r="E40" s="91"/>
      <c r="F40" s="92"/>
      <c r="G40" s="11"/>
      <c r="H40" s="92"/>
    </row>
    <row r="41" spans="1:8" ht="15.75" customHeight="1">
      <c r="A41" s="252">
        <v>30</v>
      </c>
      <c r="B41" s="247"/>
      <c r="C41" s="90"/>
      <c r="D41" s="91"/>
      <c r="E41" s="91"/>
      <c r="F41" s="92"/>
      <c r="G41" s="11"/>
      <c r="H41" s="92"/>
    </row>
    <row r="42" spans="1:8" ht="15.75" customHeight="1">
      <c r="A42" s="252">
        <v>31</v>
      </c>
      <c r="B42" s="247"/>
      <c r="C42" s="90"/>
      <c r="D42" s="91"/>
      <c r="E42" s="91"/>
      <c r="F42" s="92"/>
      <c r="G42" s="11"/>
      <c r="H42" s="92"/>
    </row>
    <row r="43" spans="1:8" ht="15.75" customHeight="1">
      <c r="A43" s="252">
        <v>32</v>
      </c>
      <c r="B43" s="247"/>
      <c r="C43" s="90"/>
      <c r="D43" s="91"/>
      <c r="E43" s="91"/>
      <c r="F43" s="92"/>
      <c r="G43" s="11"/>
      <c r="H43" s="92"/>
    </row>
    <row r="44" spans="1:8" ht="15.75" customHeight="1">
      <c r="A44" s="252">
        <v>33</v>
      </c>
      <c r="B44" s="247"/>
      <c r="C44" s="90"/>
      <c r="D44" s="91"/>
      <c r="E44" s="91"/>
      <c r="F44" s="92"/>
      <c r="G44" s="11"/>
      <c r="H44" s="92"/>
    </row>
    <row r="45" spans="1:8" ht="15.75" customHeight="1">
      <c r="A45" s="252">
        <v>34</v>
      </c>
      <c r="B45" s="247"/>
      <c r="C45" s="90"/>
      <c r="D45" s="91"/>
      <c r="E45" s="91"/>
      <c r="F45" s="92"/>
      <c r="G45" s="11"/>
      <c r="H45" s="92"/>
    </row>
    <row r="46" spans="1:8" ht="15.75" customHeight="1">
      <c r="A46" s="252">
        <v>35</v>
      </c>
      <c r="B46" s="247"/>
      <c r="C46" s="90"/>
      <c r="D46" s="91"/>
      <c r="E46" s="91"/>
      <c r="F46" s="92"/>
      <c r="G46" s="11"/>
      <c r="H46" s="92"/>
    </row>
    <row r="47" spans="1:8" ht="15.75" customHeight="1">
      <c r="A47" s="252">
        <v>36</v>
      </c>
      <c r="B47" s="247"/>
      <c r="C47" s="90"/>
      <c r="D47" s="91"/>
      <c r="E47" s="91"/>
      <c r="F47" s="92"/>
      <c r="G47" s="11"/>
      <c r="H47" s="92"/>
    </row>
    <row r="48" spans="1:8" ht="15.75" customHeight="1">
      <c r="A48" s="252">
        <v>37</v>
      </c>
      <c r="B48" s="247"/>
      <c r="C48" s="90"/>
      <c r="D48" s="91"/>
      <c r="E48" s="91"/>
      <c r="F48" s="92"/>
      <c r="G48" s="11"/>
      <c r="H48" s="92"/>
    </row>
    <row r="49" spans="1:8" ht="15.75" customHeight="1">
      <c r="A49" s="252">
        <v>38</v>
      </c>
      <c r="B49" s="247"/>
      <c r="C49" s="90"/>
      <c r="D49" s="91"/>
      <c r="E49" s="91"/>
      <c r="F49" s="92"/>
      <c r="G49" s="11"/>
      <c r="H49" s="92"/>
    </row>
    <row r="50" spans="1:8" ht="15.75" customHeight="1">
      <c r="A50" s="252">
        <v>39</v>
      </c>
      <c r="B50" s="247"/>
      <c r="C50" s="90"/>
      <c r="D50" s="91"/>
      <c r="E50" s="91"/>
      <c r="F50" s="92"/>
      <c r="G50" s="11"/>
      <c r="H50" s="92"/>
    </row>
    <row r="51" spans="1:8" ht="15.75" customHeight="1">
      <c r="A51" s="252">
        <v>40</v>
      </c>
      <c r="B51" s="247"/>
      <c r="C51" s="90"/>
      <c r="D51" s="91"/>
      <c r="E51" s="91"/>
      <c r="F51" s="92"/>
      <c r="G51" s="11"/>
      <c r="H51" s="92"/>
    </row>
    <row r="52" spans="1:8" ht="15.75" customHeight="1">
      <c r="A52" s="252">
        <v>41</v>
      </c>
      <c r="B52" s="247"/>
      <c r="C52" s="90"/>
      <c r="D52" s="91"/>
      <c r="E52" s="91"/>
      <c r="F52" s="92"/>
      <c r="G52" s="11"/>
      <c r="H52" s="92"/>
    </row>
    <row r="53" spans="1:8" ht="15.75" customHeight="1">
      <c r="A53" s="252">
        <v>42</v>
      </c>
      <c r="B53" s="247"/>
      <c r="C53" s="90"/>
      <c r="D53" s="91"/>
      <c r="E53" s="91"/>
      <c r="F53" s="92"/>
      <c r="G53" s="11"/>
      <c r="H53" s="92"/>
    </row>
    <row r="54" spans="1:8" ht="15.75" customHeight="1">
      <c r="A54" s="252">
        <v>43</v>
      </c>
      <c r="B54" s="247"/>
      <c r="C54" s="90"/>
      <c r="D54" s="91"/>
      <c r="E54" s="91"/>
      <c r="F54" s="92"/>
      <c r="G54" s="11"/>
      <c r="H54" s="92"/>
    </row>
    <row r="55" spans="1:8" ht="15.75" customHeight="1">
      <c r="A55" s="252">
        <v>44</v>
      </c>
      <c r="B55" s="247"/>
      <c r="C55" s="90"/>
      <c r="D55" s="91"/>
      <c r="E55" s="91"/>
      <c r="F55" s="92"/>
      <c r="G55" s="11"/>
      <c r="H55" s="92"/>
    </row>
    <row r="56" spans="1:8" ht="15.75" customHeight="1">
      <c r="A56" s="252">
        <v>45</v>
      </c>
      <c r="B56" s="247"/>
      <c r="C56" s="90"/>
      <c r="D56" s="91"/>
      <c r="E56" s="91"/>
      <c r="F56" s="92"/>
      <c r="G56" s="11"/>
      <c r="H56" s="92"/>
    </row>
    <row r="57" spans="1:8" ht="15.75" customHeight="1">
      <c r="A57" s="252">
        <v>46</v>
      </c>
      <c r="B57" s="247"/>
      <c r="C57" s="90"/>
      <c r="D57" s="91"/>
      <c r="E57" s="91"/>
      <c r="F57" s="92"/>
      <c r="G57" s="11"/>
      <c r="H57" s="92"/>
    </row>
    <row r="58" spans="1:8" ht="15.75" customHeight="1">
      <c r="A58" s="252">
        <v>47</v>
      </c>
      <c r="B58" s="247"/>
      <c r="C58" s="90"/>
      <c r="D58" s="91"/>
      <c r="E58" s="91"/>
      <c r="F58" s="92"/>
      <c r="G58" s="11"/>
      <c r="H58" s="92"/>
    </row>
    <row r="59" spans="1:8" ht="15.75" customHeight="1">
      <c r="A59" s="252">
        <v>48</v>
      </c>
      <c r="B59" s="247"/>
      <c r="C59" s="90"/>
      <c r="D59" s="91"/>
      <c r="E59" s="91"/>
      <c r="F59" s="92"/>
      <c r="G59" s="11"/>
      <c r="H59" s="92"/>
    </row>
    <row r="60" spans="1:8" ht="15.75" customHeight="1">
      <c r="A60" s="252">
        <v>49</v>
      </c>
      <c r="B60" s="247"/>
      <c r="C60" s="90"/>
      <c r="D60" s="91"/>
      <c r="E60" s="91"/>
      <c r="F60" s="92"/>
      <c r="G60" s="11"/>
      <c r="H60" s="92"/>
    </row>
    <row r="61" spans="1:8" ht="15.75" customHeight="1">
      <c r="A61" s="252">
        <v>50</v>
      </c>
      <c r="B61" s="247"/>
      <c r="C61" s="90"/>
      <c r="D61" s="91"/>
      <c r="E61" s="91"/>
      <c r="F61" s="92"/>
      <c r="G61" s="11"/>
      <c r="H61" s="92"/>
    </row>
    <row r="62" spans="1:8" ht="15.75" customHeight="1">
      <c r="A62" s="252">
        <v>51</v>
      </c>
      <c r="B62" s="247"/>
      <c r="C62" s="90"/>
      <c r="D62" s="91"/>
      <c r="E62" s="91"/>
      <c r="F62" s="92"/>
      <c r="G62" s="11"/>
      <c r="H62" s="92"/>
    </row>
    <row r="63" spans="1:8" ht="15.75" customHeight="1">
      <c r="A63" s="252">
        <v>52</v>
      </c>
      <c r="B63" s="247"/>
      <c r="C63" s="90"/>
      <c r="D63" s="91"/>
      <c r="E63" s="91"/>
      <c r="F63" s="92"/>
      <c r="G63" s="11"/>
      <c r="H63" s="92"/>
    </row>
    <row r="64" spans="1:8" ht="15.75" customHeight="1">
      <c r="A64" s="252">
        <v>53</v>
      </c>
      <c r="B64" s="247"/>
      <c r="C64" s="90"/>
      <c r="D64" s="91"/>
      <c r="E64" s="91"/>
      <c r="F64" s="92"/>
      <c r="G64" s="11"/>
      <c r="H64" s="92"/>
    </row>
    <row r="65" spans="1:8" ht="15.75" customHeight="1">
      <c r="A65" s="252">
        <v>54</v>
      </c>
      <c r="B65" s="247"/>
      <c r="C65" s="90"/>
      <c r="D65" s="91"/>
      <c r="E65" s="91"/>
      <c r="F65" s="92"/>
      <c r="G65" s="11"/>
      <c r="H65" s="92"/>
    </row>
    <row r="66" spans="1:8" ht="15.75" customHeight="1">
      <c r="A66" s="252">
        <v>55</v>
      </c>
      <c r="B66" s="247"/>
      <c r="C66" s="90"/>
      <c r="D66" s="91"/>
      <c r="E66" s="91"/>
      <c r="F66" s="92"/>
      <c r="G66" s="11"/>
      <c r="H66" s="92"/>
    </row>
    <row r="67" spans="1:8" ht="15.75" customHeight="1">
      <c r="A67" s="252">
        <v>56</v>
      </c>
      <c r="B67" s="247"/>
      <c r="C67" s="90"/>
      <c r="D67" s="91"/>
      <c r="E67" s="91"/>
      <c r="F67" s="92"/>
      <c r="G67" s="11"/>
      <c r="H67" s="92"/>
    </row>
    <row r="68" spans="1:8" ht="15.75" customHeight="1">
      <c r="A68" s="252">
        <v>57</v>
      </c>
      <c r="B68" s="247"/>
      <c r="C68" s="90"/>
      <c r="D68" s="91"/>
      <c r="E68" s="91"/>
      <c r="F68" s="92"/>
      <c r="G68" s="11"/>
      <c r="H68" s="92"/>
    </row>
    <row r="69" spans="1:8" ht="15.75" customHeight="1">
      <c r="A69" s="252">
        <v>58</v>
      </c>
      <c r="B69" s="247"/>
      <c r="C69" s="90"/>
      <c r="D69" s="91"/>
      <c r="E69" s="91"/>
      <c r="F69" s="92"/>
      <c r="G69" s="11"/>
      <c r="H69" s="92"/>
    </row>
    <row r="70" spans="1:8" ht="15.75" customHeight="1">
      <c r="A70" s="252">
        <v>59</v>
      </c>
      <c r="B70" s="247"/>
      <c r="C70" s="90"/>
      <c r="D70" s="91"/>
      <c r="E70" s="91"/>
      <c r="F70" s="92"/>
      <c r="G70" s="11"/>
      <c r="H70" s="92"/>
    </row>
    <row r="71" spans="1:8" ht="15.75" customHeight="1">
      <c r="A71" s="252">
        <v>60</v>
      </c>
      <c r="B71" s="247"/>
      <c r="C71" s="90"/>
      <c r="D71" s="91"/>
      <c r="E71" s="91"/>
      <c r="F71" s="92"/>
      <c r="G71" s="11"/>
      <c r="H71" s="92"/>
    </row>
    <row r="72" spans="1:8" ht="15.75" customHeight="1">
      <c r="A72" s="252">
        <v>61</v>
      </c>
      <c r="B72" s="247"/>
      <c r="C72" s="90"/>
      <c r="D72" s="91"/>
      <c r="E72" s="91"/>
      <c r="F72" s="92"/>
      <c r="G72" s="11"/>
      <c r="H72" s="92"/>
    </row>
    <row r="73" spans="1:8" ht="15.75" customHeight="1">
      <c r="A73" s="252">
        <v>62</v>
      </c>
      <c r="B73" s="247"/>
      <c r="C73" s="90"/>
      <c r="D73" s="91"/>
      <c r="E73" s="91"/>
      <c r="F73" s="92"/>
      <c r="G73" s="11"/>
      <c r="H73" s="92"/>
    </row>
    <row r="74" spans="1:8" ht="15.75" customHeight="1">
      <c r="A74" s="252">
        <v>63</v>
      </c>
      <c r="B74" s="247"/>
      <c r="C74" s="90"/>
      <c r="D74" s="91"/>
      <c r="E74" s="91"/>
      <c r="F74" s="92"/>
      <c r="G74" s="11"/>
      <c r="H74" s="92"/>
    </row>
    <row r="75" spans="1:8" ht="15.75" customHeight="1">
      <c r="A75" s="29">
        <v>64</v>
      </c>
      <c r="B75" s="247"/>
      <c r="C75" s="90"/>
      <c r="D75" s="91"/>
      <c r="E75" s="91"/>
      <c r="F75" s="92"/>
      <c r="G75" s="11"/>
      <c r="H75" s="92"/>
    </row>
    <row r="76" spans="1:8" ht="15.75" customHeight="1">
      <c r="A76" s="252">
        <v>65</v>
      </c>
      <c r="B76" s="247"/>
      <c r="C76" s="90"/>
      <c r="D76" s="91"/>
      <c r="E76" s="91"/>
      <c r="F76" s="92"/>
      <c r="G76" s="11"/>
      <c r="H76" s="92"/>
    </row>
    <row r="77" spans="1:8" ht="15.75" customHeight="1">
      <c r="A77" s="8">
        <v>66</v>
      </c>
      <c r="B77" s="254"/>
      <c r="C77" s="90"/>
      <c r="D77" s="91"/>
      <c r="E77" s="91"/>
      <c r="F77" s="92"/>
      <c r="G77" s="11"/>
      <c r="H77" s="92"/>
    </row>
    <row r="78" spans="1:8" ht="15.75" customHeight="1">
      <c r="A78" s="8">
        <v>67</v>
      </c>
      <c r="B78" s="254"/>
      <c r="C78" s="90"/>
      <c r="D78" s="91"/>
      <c r="E78" s="91"/>
      <c r="F78" s="92"/>
      <c r="G78" s="11"/>
      <c r="H78" s="92"/>
    </row>
    <row r="79" spans="1:8" ht="15.75" customHeight="1">
      <c r="A79" s="8">
        <v>68</v>
      </c>
      <c r="B79" s="254"/>
      <c r="C79" s="90"/>
      <c r="D79" s="91"/>
      <c r="E79" s="91"/>
      <c r="F79" s="92"/>
      <c r="G79" s="11"/>
      <c r="H79" s="92"/>
    </row>
    <row r="80" spans="1:8" ht="15.75" customHeight="1">
      <c r="A80" s="8">
        <v>69</v>
      </c>
      <c r="B80" s="254"/>
      <c r="C80" s="90"/>
      <c r="D80" s="91"/>
      <c r="E80" s="91"/>
      <c r="F80" s="92"/>
      <c r="G80" s="11"/>
      <c r="H80" s="92"/>
    </row>
    <row r="81" spans="1:8" ht="15.75" customHeight="1">
      <c r="A81" s="8">
        <v>70</v>
      </c>
      <c r="B81" s="254"/>
      <c r="C81" s="90"/>
      <c r="D81" s="91"/>
      <c r="E81" s="91"/>
      <c r="F81" s="92"/>
      <c r="G81" s="11"/>
      <c r="H81" s="92"/>
    </row>
    <row r="82" spans="1:8" ht="15.75" customHeight="1">
      <c r="A82" s="8">
        <v>71</v>
      </c>
      <c r="B82" s="254"/>
      <c r="C82" s="90"/>
      <c r="D82" s="91"/>
      <c r="E82" s="91"/>
      <c r="F82" s="92"/>
      <c r="G82" s="11"/>
      <c r="H82" s="92"/>
    </row>
    <row r="83" spans="1:8" ht="15.75" customHeight="1">
      <c r="A83" s="8">
        <v>72</v>
      </c>
      <c r="B83" s="254"/>
      <c r="C83" s="90"/>
      <c r="D83" s="91"/>
      <c r="E83" s="91"/>
      <c r="F83" s="92"/>
      <c r="G83" s="11"/>
      <c r="H83" s="92"/>
    </row>
    <row r="84" spans="1:8" ht="15.75" customHeight="1">
      <c r="A84" s="8">
        <v>73</v>
      </c>
      <c r="B84" s="254"/>
      <c r="C84" s="90"/>
      <c r="D84" s="91"/>
      <c r="E84" s="91"/>
      <c r="F84" s="92"/>
      <c r="G84" s="11"/>
      <c r="H84" s="92"/>
    </row>
    <row r="85" spans="1:8" ht="15.75" customHeight="1">
      <c r="A85" s="8">
        <v>74</v>
      </c>
      <c r="B85" s="254"/>
      <c r="C85" s="90"/>
      <c r="D85" s="91"/>
      <c r="E85" s="91"/>
      <c r="F85" s="92"/>
      <c r="G85" s="11"/>
      <c r="H85" s="92"/>
    </row>
    <row r="86" spans="1:8" ht="15.75" customHeight="1">
      <c r="A86" s="8">
        <v>75</v>
      </c>
      <c r="B86" s="97"/>
      <c r="C86" s="90"/>
      <c r="D86" s="91"/>
      <c r="E86" s="91"/>
      <c r="F86" s="92"/>
      <c r="G86" s="11"/>
      <c r="H86" s="92"/>
    </row>
    <row r="87" spans="1:8" ht="15.75" customHeight="1">
      <c r="A87" s="8">
        <v>76</v>
      </c>
      <c r="B87" s="254"/>
      <c r="C87" s="90"/>
      <c r="D87" s="91"/>
      <c r="E87" s="91"/>
      <c r="F87" s="92"/>
      <c r="G87" s="11"/>
      <c r="H87" s="92"/>
    </row>
    <row r="88" spans="1:8" ht="15.75" customHeight="1">
      <c r="A88" s="8">
        <v>77</v>
      </c>
      <c r="B88" s="254"/>
      <c r="C88" s="90"/>
      <c r="D88" s="91"/>
      <c r="E88" s="91"/>
      <c r="F88" s="92"/>
      <c r="G88" s="11"/>
      <c r="H88" s="92"/>
    </row>
    <row r="89" spans="1:8" ht="15.75" customHeight="1">
      <c r="A89" s="8">
        <v>78</v>
      </c>
      <c r="B89" s="254"/>
      <c r="C89" s="90"/>
      <c r="D89" s="91"/>
      <c r="E89" s="91"/>
      <c r="F89" s="92"/>
      <c r="G89" s="11"/>
      <c r="H89" s="92"/>
    </row>
    <row r="90" spans="1:8" ht="15.75" customHeight="1">
      <c r="A90" s="8">
        <v>79</v>
      </c>
      <c r="B90" s="97"/>
      <c r="C90" s="90"/>
      <c r="D90" s="91"/>
      <c r="E90" s="91"/>
      <c r="F90" s="92"/>
      <c r="G90" s="11"/>
      <c r="H90" s="92"/>
    </row>
    <row r="91" spans="1:8" ht="15.75" customHeight="1">
      <c r="A91" s="8">
        <v>80</v>
      </c>
      <c r="B91" s="97"/>
      <c r="C91" s="90"/>
      <c r="D91" s="91"/>
      <c r="E91" s="91"/>
      <c r="F91" s="92"/>
      <c r="G91" s="11"/>
      <c r="H91" s="92"/>
    </row>
    <row r="92" spans="1:8" ht="15.75" customHeight="1">
      <c r="A92" s="8">
        <v>81</v>
      </c>
      <c r="B92" s="97"/>
      <c r="C92" s="90"/>
      <c r="D92" s="91"/>
      <c r="E92" s="91"/>
      <c r="F92" s="92"/>
      <c r="G92" s="11"/>
      <c r="H92" s="92"/>
    </row>
    <row r="93" spans="1:8" ht="15.75" customHeight="1">
      <c r="A93" s="8">
        <v>82</v>
      </c>
      <c r="B93" s="97"/>
      <c r="C93" s="90"/>
      <c r="D93" s="91"/>
      <c r="E93" s="91"/>
      <c r="F93" s="92"/>
      <c r="G93" s="11"/>
      <c r="H93" s="92"/>
    </row>
    <row r="94" spans="1:8" ht="15.75" customHeight="1">
      <c r="A94" s="8">
        <v>83</v>
      </c>
      <c r="B94" s="97"/>
      <c r="C94" s="90"/>
      <c r="D94" s="91"/>
      <c r="E94" s="91"/>
      <c r="F94" s="92"/>
      <c r="G94" s="11"/>
      <c r="H94" s="92"/>
    </row>
    <row r="95" spans="1:8" ht="15.75" customHeight="1">
      <c r="A95" s="8">
        <v>84</v>
      </c>
      <c r="B95" s="97"/>
      <c r="C95" s="90"/>
      <c r="D95" s="91"/>
      <c r="E95" s="91"/>
      <c r="F95" s="92"/>
      <c r="G95" s="11"/>
      <c r="H95" s="92"/>
    </row>
    <row r="96" spans="1:8" ht="15.75" customHeight="1">
      <c r="A96" s="8">
        <v>85</v>
      </c>
      <c r="B96" s="97"/>
      <c r="C96" s="90"/>
      <c r="D96" s="91"/>
      <c r="E96" s="91"/>
      <c r="F96" s="92"/>
      <c r="G96" s="11"/>
      <c r="H96" s="92"/>
    </row>
    <row r="97" spans="1:8" ht="15.75" customHeight="1">
      <c r="A97" s="8">
        <v>86</v>
      </c>
      <c r="B97" s="97"/>
      <c r="C97" s="90"/>
      <c r="D97" s="91"/>
      <c r="E97" s="91"/>
      <c r="F97" s="92"/>
      <c r="G97" s="11"/>
      <c r="H97" s="92"/>
    </row>
    <row r="98" spans="1:8" ht="15.75" customHeight="1">
      <c r="A98" s="8">
        <v>87</v>
      </c>
      <c r="B98" s="97"/>
      <c r="C98" s="90"/>
      <c r="D98" s="91"/>
      <c r="E98" s="91"/>
      <c r="F98" s="92"/>
      <c r="G98" s="11"/>
      <c r="H98" s="92"/>
    </row>
    <row r="99" spans="1:8" ht="15.75" customHeight="1">
      <c r="A99" s="8">
        <v>88</v>
      </c>
      <c r="B99" s="97"/>
      <c r="C99" s="90"/>
      <c r="D99" s="91"/>
      <c r="E99" s="91"/>
      <c r="F99" s="92"/>
      <c r="G99" s="11"/>
      <c r="H99" s="92"/>
    </row>
    <row r="100" spans="1:8" ht="15.75" customHeight="1">
      <c r="A100" s="8">
        <v>89</v>
      </c>
      <c r="B100" s="97"/>
      <c r="C100" s="51"/>
      <c r="D100" s="52"/>
      <c r="E100" s="10"/>
      <c r="F100" s="10"/>
      <c r="G100" s="75"/>
      <c r="H100" s="92"/>
    </row>
    <row r="101" spans="1:8" ht="15.75" customHeight="1">
      <c r="A101" s="8">
        <v>90</v>
      </c>
      <c r="B101" s="97"/>
      <c r="C101" s="51"/>
      <c r="D101" s="52"/>
      <c r="E101" s="10"/>
      <c r="F101" s="10"/>
      <c r="G101" s="75"/>
      <c r="H101" s="92"/>
    </row>
    <row r="102" spans="1:8" ht="15.75" customHeight="1">
      <c r="A102" s="8">
        <v>91</v>
      </c>
      <c r="B102" s="97"/>
      <c r="C102" s="51"/>
      <c r="D102" s="52"/>
      <c r="E102" s="10"/>
      <c r="F102" s="10"/>
      <c r="G102" s="75"/>
      <c r="H102" s="92"/>
    </row>
    <row r="103" spans="1:8" ht="15.75" customHeight="1">
      <c r="A103" s="8">
        <v>92</v>
      </c>
      <c r="B103" s="97"/>
      <c r="C103" s="51"/>
      <c r="D103" s="52"/>
      <c r="E103" s="10"/>
      <c r="F103" s="10"/>
      <c r="G103" s="75"/>
      <c r="H103" s="92"/>
    </row>
    <row r="104" spans="1:8" ht="15.75" customHeight="1">
      <c r="A104" s="8">
        <v>93</v>
      </c>
      <c r="B104" s="97"/>
      <c r="C104" s="51"/>
      <c r="D104" s="52"/>
      <c r="E104" s="10"/>
      <c r="F104" s="10"/>
      <c r="G104" s="75"/>
      <c r="H104" s="92"/>
    </row>
    <row r="105" spans="1:8" ht="15.75" customHeight="1">
      <c r="A105" s="8">
        <v>94</v>
      </c>
      <c r="B105" s="97"/>
      <c r="C105" s="51"/>
      <c r="D105" s="52"/>
      <c r="E105" s="10"/>
      <c r="F105" s="10"/>
      <c r="G105" s="75"/>
      <c r="H105" s="92"/>
    </row>
    <row r="106" spans="1:8" ht="15.75" customHeight="1">
      <c r="A106" s="8">
        <v>95</v>
      </c>
      <c r="B106" s="97"/>
      <c r="C106" s="51"/>
      <c r="D106" s="52"/>
      <c r="E106" s="10"/>
      <c r="F106" s="10"/>
      <c r="G106" s="75"/>
      <c r="H106" s="92"/>
    </row>
    <row r="107" spans="1:8" ht="15.75" customHeight="1">
      <c r="A107" s="9">
        <v>96</v>
      </c>
      <c r="B107" s="50"/>
      <c r="C107" s="51"/>
      <c r="D107" s="52"/>
      <c r="E107" s="10"/>
      <c r="F107" s="10"/>
      <c r="G107" s="75"/>
      <c r="H107" s="92"/>
    </row>
    <row r="108" spans="1:8" ht="15.75" customHeight="1">
      <c r="A108" s="9">
        <v>97</v>
      </c>
      <c r="B108" s="50"/>
      <c r="C108" s="51"/>
      <c r="D108" s="52"/>
      <c r="E108" s="10"/>
      <c r="F108" s="10"/>
      <c r="G108" s="75"/>
      <c r="H108" s="92"/>
    </row>
    <row r="109" spans="1:8" ht="15.75" customHeight="1">
      <c r="A109" s="9">
        <v>98</v>
      </c>
      <c r="B109" s="50"/>
      <c r="C109" s="51"/>
      <c r="D109" s="52"/>
      <c r="E109" s="10"/>
      <c r="F109" s="10"/>
      <c r="G109" s="75"/>
      <c r="H109" s="92"/>
    </row>
    <row r="110" spans="1:8" ht="15.75" customHeight="1">
      <c r="A110" s="9">
        <v>99</v>
      </c>
      <c r="B110" s="50"/>
      <c r="C110" s="51"/>
      <c r="D110" s="52"/>
      <c r="E110" s="10"/>
      <c r="F110" s="10"/>
      <c r="G110" s="75"/>
      <c r="H110" s="92"/>
    </row>
    <row r="111" spans="1:8" ht="15.75" customHeight="1">
      <c r="A111" s="9">
        <v>100</v>
      </c>
      <c r="B111" s="50"/>
      <c r="C111" s="51"/>
      <c r="D111" s="52"/>
      <c r="E111" s="10"/>
      <c r="F111" s="10"/>
      <c r="G111" s="75"/>
      <c r="H111" s="92"/>
    </row>
    <row r="112" spans="1:8" ht="15.75" customHeight="1">
      <c r="A112" s="9">
        <v>101</v>
      </c>
      <c r="B112" s="50"/>
      <c r="C112" s="51"/>
      <c r="D112" s="52"/>
      <c r="E112" s="10"/>
      <c r="F112" s="10"/>
      <c r="G112" s="75"/>
      <c r="H112" s="92"/>
    </row>
    <row r="113" spans="1:8" ht="15.75" customHeight="1">
      <c r="A113" s="9">
        <v>102</v>
      </c>
      <c r="B113" s="50"/>
      <c r="C113" s="51"/>
      <c r="D113" s="52"/>
      <c r="E113" s="10"/>
      <c r="F113" s="10"/>
      <c r="G113" s="75"/>
      <c r="H113" s="92"/>
    </row>
    <row r="114" spans="1:8" ht="15.75" customHeight="1">
      <c r="A114" s="9">
        <v>103</v>
      </c>
      <c r="B114" s="50"/>
      <c r="C114" s="51"/>
      <c r="D114" s="52"/>
      <c r="E114" s="10"/>
      <c r="F114" s="10"/>
      <c r="G114" s="75"/>
      <c r="H114" s="92"/>
    </row>
    <row r="115" spans="1:8" ht="15.75" customHeight="1">
      <c r="A115" s="9">
        <v>104</v>
      </c>
      <c r="B115" s="50"/>
      <c r="C115" s="51"/>
      <c r="D115" s="52"/>
      <c r="E115" s="10"/>
      <c r="F115" s="10"/>
      <c r="G115" s="75"/>
      <c r="H115" s="92"/>
    </row>
    <row r="116" spans="1:8" ht="15.75" customHeight="1">
      <c r="A116" s="9">
        <v>105</v>
      </c>
      <c r="B116" s="8"/>
      <c r="C116" s="51"/>
      <c r="D116" s="52"/>
      <c r="E116" s="10"/>
      <c r="F116" s="10"/>
      <c r="G116" s="75"/>
      <c r="H116" s="92"/>
    </row>
    <row r="117" spans="1:8" ht="15.75" customHeight="1">
      <c r="A117" s="9">
        <v>106</v>
      </c>
      <c r="B117" s="8"/>
      <c r="C117" s="51"/>
      <c r="D117" s="52"/>
      <c r="E117" s="10"/>
      <c r="F117" s="10"/>
      <c r="G117" s="75"/>
      <c r="H117" s="92"/>
    </row>
    <row r="118" spans="1:8" ht="15.75" customHeight="1">
      <c r="A118" s="9">
        <v>107</v>
      </c>
      <c r="B118" s="8"/>
      <c r="C118" s="51"/>
      <c r="D118" s="52"/>
      <c r="E118" s="10"/>
      <c r="F118" s="10"/>
      <c r="G118" s="75"/>
      <c r="H118" s="92"/>
    </row>
    <row r="119" spans="1:8" ht="15.75" customHeight="1">
      <c r="A119" s="9">
        <v>108</v>
      </c>
      <c r="B119" s="8"/>
      <c r="C119" s="51"/>
      <c r="D119" s="52"/>
      <c r="E119" s="10"/>
      <c r="F119" s="10"/>
      <c r="G119" s="75"/>
      <c r="H119" s="92"/>
    </row>
    <row r="120" spans="1:8" ht="15.75" customHeight="1">
      <c r="A120" s="9">
        <v>109</v>
      </c>
      <c r="B120" s="8"/>
      <c r="C120" s="51"/>
      <c r="D120" s="52"/>
      <c r="E120" s="10"/>
      <c r="F120" s="10"/>
      <c r="G120" s="75"/>
      <c r="H120" s="92"/>
    </row>
    <row r="121" spans="1:8" ht="15.75" customHeight="1">
      <c r="A121" s="9">
        <v>110</v>
      </c>
      <c r="B121" s="8"/>
      <c r="C121" s="51"/>
      <c r="D121" s="52"/>
      <c r="E121" s="10"/>
      <c r="F121" s="10"/>
      <c r="G121" s="75"/>
      <c r="H121" s="92"/>
    </row>
    <row r="122" spans="1:8" ht="15.75" customHeight="1">
      <c r="A122" s="9">
        <v>111</v>
      </c>
      <c r="B122" s="8"/>
      <c r="C122" s="51"/>
      <c r="D122" s="52"/>
      <c r="E122" s="10"/>
      <c r="F122" s="10"/>
      <c r="G122" s="75"/>
      <c r="H122" s="92"/>
    </row>
    <row r="123" spans="1:8" ht="15.75" customHeight="1">
      <c r="A123" s="9">
        <v>112</v>
      </c>
      <c r="B123" s="8"/>
      <c r="C123" s="51"/>
      <c r="D123" s="52"/>
      <c r="E123" s="10"/>
      <c r="F123" s="10"/>
      <c r="G123" s="75"/>
      <c r="H123" s="92"/>
    </row>
    <row r="124" spans="1:8" ht="15.75" customHeight="1">
      <c r="A124" s="9">
        <v>113</v>
      </c>
      <c r="B124" s="8"/>
      <c r="C124" s="51"/>
      <c r="D124" s="52"/>
      <c r="E124" s="10"/>
      <c r="F124" s="10"/>
      <c r="G124" s="75"/>
      <c r="H124" s="92"/>
    </row>
    <row r="125" spans="1:8" ht="15.75" customHeight="1">
      <c r="A125" s="9">
        <v>114</v>
      </c>
      <c r="B125" s="8"/>
      <c r="C125" s="51"/>
      <c r="D125" s="52"/>
      <c r="E125" s="10"/>
      <c r="F125" s="10"/>
      <c r="G125" s="75"/>
      <c r="H125" s="92"/>
    </row>
    <row r="126" spans="1:8" ht="15.75" customHeight="1">
      <c r="A126" s="9">
        <v>115</v>
      </c>
      <c r="B126" s="8"/>
      <c r="C126" s="51"/>
      <c r="D126" s="52"/>
      <c r="E126" s="10"/>
      <c r="F126" s="10"/>
      <c r="G126" s="75"/>
      <c r="H126" s="92"/>
    </row>
    <row r="127" spans="1:8" ht="15.75" customHeight="1">
      <c r="A127" s="9">
        <v>116</v>
      </c>
      <c r="B127" s="8"/>
      <c r="C127" s="51"/>
      <c r="D127" s="52"/>
      <c r="E127" s="10"/>
      <c r="F127" s="10"/>
      <c r="G127" s="75"/>
      <c r="H127" s="92"/>
    </row>
    <row r="128" spans="1:8" ht="15.75" customHeight="1">
      <c r="A128" s="9">
        <v>117</v>
      </c>
      <c r="B128" s="8"/>
      <c r="C128" s="51"/>
      <c r="D128" s="52"/>
      <c r="E128" s="10"/>
      <c r="F128" s="10"/>
      <c r="G128" s="75"/>
      <c r="H128" s="92"/>
    </row>
    <row r="129" spans="1:8" ht="15.75" customHeight="1">
      <c r="A129" s="9">
        <v>118</v>
      </c>
      <c r="B129" s="8"/>
      <c r="C129" s="51"/>
      <c r="D129" s="52"/>
      <c r="E129" s="10"/>
      <c r="F129" s="10"/>
      <c r="G129" s="75"/>
      <c r="H129" s="92"/>
    </row>
    <row r="130" spans="1:8" ht="15.75" customHeight="1">
      <c r="A130" s="9">
        <v>119</v>
      </c>
      <c r="B130" s="8"/>
      <c r="C130" s="51"/>
      <c r="D130" s="52"/>
      <c r="E130" s="10"/>
      <c r="F130" s="10"/>
      <c r="G130" s="75"/>
      <c r="H130" s="92"/>
    </row>
    <row r="131" spans="1:8" ht="15.75" customHeight="1">
      <c r="A131" s="9">
        <v>120</v>
      </c>
      <c r="B131" s="8"/>
      <c r="C131" s="51"/>
      <c r="D131" s="52"/>
      <c r="E131" s="10"/>
      <c r="F131" s="10"/>
      <c r="G131" s="75"/>
      <c r="H131" s="92"/>
    </row>
    <row r="132" spans="1:8" ht="15.75" customHeight="1">
      <c r="A132" s="9">
        <v>121</v>
      </c>
      <c r="B132" s="8"/>
      <c r="C132" s="51"/>
      <c r="D132" s="52"/>
      <c r="E132" s="10"/>
      <c r="F132" s="10"/>
      <c r="G132" s="75"/>
      <c r="H132" s="92"/>
    </row>
    <row r="133" spans="1:8" ht="15.75" customHeight="1">
      <c r="A133" s="9">
        <v>122</v>
      </c>
      <c r="B133" s="8"/>
      <c r="C133" s="51"/>
      <c r="D133" s="52"/>
      <c r="E133" s="10"/>
      <c r="F133" s="10"/>
      <c r="G133" s="75"/>
      <c r="H133" s="92"/>
    </row>
    <row r="134" spans="1:8" ht="15.75" customHeight="1">
      <c r="A134" s="9">
        <v>123</v>
      </c>
      <c r="B134" s="8"/>
      <c r="C134" s="51"/>
      <c r="D134" s="52"/>
      <c r="E134" s="10"/>
      <c r="F134" s="10"/>
      <c r="G134" s="75"/>
      <c r="H134" s="92"/>
    </row>
    <row r="135" spans="1:8" ht="15.75" customHeight="1">
      <c r="A135" s="9">
        <v>124</v>
      </c>
      <c r="B135" s="8"/>
      <c r="C135" s="51"/>
      <c r="D135" s="52"/>
      <c r="E135" s="10"/>
      <c r="F135" s="10"/>
      <c r="G135" s="75"/>
      <c r="H135" s="92"/>
    </row>
    <row r="136" spans="1:8" ht="15.75" customHeight="1">
      <c r="A136" s="9">
        <v>125</v>
      </c>
      <c r="B136" s="8"/>
      <c r="C136" s="51"/>
      <c r="D136" s="52"/>
      <c r="E136" s="10"/>
      <c r="F136" s="10"/>
      <c r="G136" s="75"/>
      <c r="H136" s="92"/>
    </row>
    <row r="137" spans="1:8" ht="15.75" customHeight="1">
      <c r="A137" s="9">
        <v>126</v>
      </c>
      <c r="B137" s="8"/>
      <c r="C137" s="51"/>
      <c r="D137" s="52"/>
      <c r="E137" s="10"/>
      <c r="F137" s="10"/>
      <c r="G137" s="75"/>
      <c r="H137" s="92"/>
    </row>
    <row r="138" spans="1:8" ht="15.75" customHeight="1">
      <c r="A138" s="9">
        <v>127</v>
      </c>
      <c r="B138" s="8"/>
      <c r="C138" s="51"/>
      <c r="D138" s="52"/>
      <c r="E138" s="10"/>
      <c r="F138" s="10"/>
      <c r="G138" s="75"/>
      <c r="H138" s="92"/>
    </row>
    <row r="139" spans="1:8" ht="15.75" customHeight="1">
      <c r="A139" s="9">
        <v>128</v>
      </c>
      <c r="B139" s="8"/>
      <c r="C139" s="51"/>
      <c r="D139" s="52"/>
      <c r="E139" s="10"/>
      <c r="F139" s="10"/>
      <c r="G139" s="75"/>
      <c r="H139" s="92"/>
    </row>
    <row r="140" spans="1:8" ht="15.75" customHeight="1">
      <c r="A140" s="9">
        <v>129</v>
      </c>
      <c r="B140" s="8"/>
      <c r="C140" s="51"/>
      <c r="D140" s="52"/>
      <c r="E140" s="10"/>
      <c r="F140" s="10"/>
      <c r="G140" s="75"/>
      <c r="H140" s="92"/>
    </row>
    <row r="141" spans="1:8" ht="15.75" customHeight="1">
      <c r="A141" s="9">
        <v>130</v>
      </c>
      <c r="B141" s="8"/>
      <c r="C141" s="51"/>
      <c r="D141" s="52"/>
      <c r="E141" s="10"/>
      <c r="F141" s="10"/>
      <c r="G141" s="75"/>
      <c r="H141" s="92"/>
    </row>
    <row r="142" spans="1:8" ht="15.75" customHeight="1">
      <c r="A142" s="9">
        <v>131</v>
      </c>
      <c r="B142" s="8"/>
      <c r="C142" s="51"/>
      <c r="D142" s="52"/>
      <c r="E142" s="10"/>
      <c r="F142" s="10"/>
      <c r="G142" s="75"/>
      <c r="H142" s="92"/>
    </row>
    <row r="143" spans="1:8" ht="15.75" customHeight="1">
      <c r="A143" s="9">
        <v>132</v>
      </c>
      <c r="B143" s="8"/>
      <c r="C143" s="51"/>
      <c r="D143" s="52"/>
      <c r="E143" s="10"/>
      <c r="F143" s="10"/>
      <c r="G143" s="75"/>
      <c r="H143" s="92"/>
    </row>
    <row r="144" spans="1:8" ht="15.75" customHeight="1">
      <c r="A144" s="9">
        <v>133</v>
      </c>
      <c r="B144" s="8"/>
      <c r="C144" s="51"/>
      <c r="D144" s="52"/>
      <c r="E144" s="10"/>
      <c r="F144" s="10"/>
      <c r="G144" s="75"/>
      <c r="H144" s="92"/>
    </row>
    <row r="145" spans="1:8" ht="15.75" customHeight="1">
      <c r="A145" s="9">
        <v>134</v>
      </c>
      <c r="B145" s="8"/>
      <c r="C145" s="51"/>
      <c r="D145" s="52"/>
      <c r="E145" s="10"/>
      <c r="F145" s="10"/>
      <c r="G145" s="75"/>
      <c r="H145" s="92"/>
    </row>
    <row r="146" spans="1:8" ht="15.75" customHeight="1">
      <c r="A146" s="9">
        <v>135</v>
      </c>
      <c r="B146" s="8"/>
      <c r="C146" s="51"/>
      <c r="D146" s="52"/>
      <c r="E146" s="10"/>
      <c r="F146" s="10"/>
      <c r="G146" s="75"/>
      <c r="H146" s="92"/>
    </row>
    <row r="147" spans="1:8" ht="15.75" customHeight="1">
      <c r="A147" s="9">
        <v>136</v>
      </c>
      <c r="B147" s="8"/>
      <c r="C147" s="51"/>
      <c r="D147" s="52"/>
      <c r="E147" s="10"/>
      <c r="F147" s="10"/>
      <c r="G147" s="75"/>
      <c r="H147" s="92"/>
    </row>
    <row r="148" spans="1:8" ht="15.75" customHeight="1">
      <c r="A148" s="9">
        <v>137</v>
      </c>
      <c r="B148" s="8"/>
      <c r="C148" s="51"/>
      <c r="D148" s="52"/>
      <c r="E148" s="10"/>
      <c r="F148" s="10"/>
      <c r="G148" s="75"/>
      <c r="H148" s="92"/>
    </row>
    <row r="149" spans="1:8" ht="15.75" customHeight="1">
      <c r="A149" s="9">
        <v>138</v>
      </c>
      <c r="B149" s="8"/>
      <c r="C149" s="51"/>
      <c r="D149" s="52"/>
      <c r="E149" s="10"/>
      <c r="F149" s="10"/>
      <c r="G149" s="75"/>
      <c r="H149" s="92"/>
    </row>
    <row r="150" spans="1:8" ht="15.75" customHeight="1">
      <c r="A150" s="9">
        <v>139</v>
      </c>
      <c r="B150" s="8"/>
      <c r="C150" s="271"/>
      <c r="D150" s="272"/>
      <c r="E150" s="10"/>
      <c r="F150" s="10"/>
      <c r="G150" s="75"/>
      <c r="H150" s="92"/>
    </row>
    <row r="151" spans="1:8" ht="15.75" customHeight="1">
      <c r="A151" s="9">
        <v>140</v>
      </c>
      <c r="B151" s="8"/>
      <c r="C151" s="271"/>
      <c r="D151" s="272"/>
      <c r="E151" s="10"/>
      <c r="F151" s="10"/>
      <c r="G151" s="75"/>
      <c r="H151" s="92"/>
    </row>
    <row r="152" spans="1:8" ht="15.75" customHeight="1">
      <c r="A152" s="9">
        <v>141</v>
      </c>
      <c r="B152" s="8"/>
      <c r="C152" s="271"/>
      <c r="D152" s="272"/>
      <c r="E152" s="10"/>
      <c r="F152" s="10"/>
      <c r="G152" s="75"/>
      <c r="H152" s="92"/>
    </row>
    <row r="153" spans="1:8" ht="15.75" customHeight="1">
      <c r="A153" s="9">
        <v>142</v>
      </c>
      <c r="B153" s="8"/>
      <c r="C153" s="271"/>
      <c r="D153" s="272"/>
      <c r="E153" s="10"/>
      <c r="F153" s="10"/>
      <c r="G153" s="75"/>
      <c r="H153" s="92"/>
    </row>
    <row r="154" spans="1:8" ht="15.75" customHeight="1">
      <c r="A154" s="9">
        <v>143</v>
      </c>
      <c r="B154" s="8"/>
      <c r="C154" s="271"/>
      <c r="D154" s="272"/>
      <c r="E154" s="10"/>
      <c r="F154" s="10"/>
      <c r="G154" s="75"/>
      <c r="H154" s="92"/>
    </row>
    <row r="155" spans="1:8" ht="15.75" customHeight="1">
      <c r="A155" s="9">
        <v>144</v>
      </c>
      <c r="B155" s="8"/>
      <c r="C155" s="271"/>
      <c r="D155" s="272"/>
      <c r="E155" s="10"/>
      <c r="F155" s="10"/>
      <c r="G155" s="75"/>
      <c r="H155" s="92"/>
    </row>
    <row r="156" spans="1:8" ht="15.75" customHeight="1">
      <c r="A156" s="9">
        <v>145</v>
      </c>
      <c r="B156" s="8"/>
      <c r="C156" s="271"/>
      <c r="D156" s="272"/>
      <c r="E156" s="10"/>
      <c r="F156" s="10"/>
      <c r="G156" s="75"/>
      <c r="H156" s="92"/>
    </row>
    <row r="157" spans="1:8" ht="15.75" customHeight="1">
      <c r="A157" s="9">
        <v>146</v>
      </c>
      <c r="B157" s="8"/>
      <c r="C157" s="271"/>
      <c r="D157" s="272"/>
      <c r="E157" s="10"/>
      <c r="F157" s="10"/>
      <c r="G157" s="75"/>
      <c r="H157" s="92"/>
    </row>
    <row r="158" spans="1:8" ht="15.75" customHeight="1">
      <c r="A158" s="9">
        <v>147</v>
      </c>
      <c r="B158" s="8"/>
      <c r="C158" s="271"/>
      <c r="D158" s="272"/>
      <c r="E158" s="10"/>
      <c r="F158" s="10"/>
      <c r="G158" s="75"/>
      <c r="H158" s="92"/>
    </row>
    <row r="159" spans="1:8" ht="15.75" customHeight="1">
      <c r="A159" s="9">
        <v>148</v>
      </c>
      <c r="B159" s="8"/>
      <c r="C159" s="271"/>
      <c r="D159" s="272"/>
      <c r="E159" s="10"/>
      <c r="F159" s="10"/>
      <c r="G159" s="75"/>
      <c r="H159" s="92"/>
    </row>
    <row r="160" spans="1:8" ht="15.75" customHeight="1">
      <c r="A160" s="9">
        <v>149</v>
      </c>
      <c r="B160" s="8"/>
      <c r="C160" s="271"/>
      <c r="D160" s="272"/>
      <c r="E160" s="10"/>
      <c r="F160" s="10"/>
      <c r="G160" s="75"/>
      <c r="H160" s="92"/>
    </row>
    <row r="161" spans="1:8" ht="15.75" customHeight="1">
      <c r="A161" s="9">
        <v>150</v>
      </c>
      <c r="B161" s="8"/>
      <c r="C161" s="271"/>
      <c r="D161" s="272"/>
      <c r="E161" s="10"/>
      <c r="F161" s="10"/>
      <c r="G161" s="75"/>
      <c r="H161" s="92"/>
    </row>
    <row r="162" spans="1:8" ht="15.75" customHeight="1">
      <c r="A162" s="9">
        <v>151</v>
      </c>
      <c r="B162" s="8"/>
      <c r="C162" s="271"/>
      <c r="D162" s="272"/>
      <c r="E162" s="10"/>
      <c r="F162" s="10"/>
      <c r="G162" s="75"/>
      <c r="H162" s="92"/>
    </row>
    <row r="163" spans="1:8" ht="15.75" customHeight="1">
      <c r="A163" s="9">
        <v>152</v>
      </c>
      <c r="B163" s="8"/>
      <c r="C163" s="271"/>
      <c r="D163" s="272"/>
      <c r="E163" s="10"/>
      <c r="F163" s="10"/>
      <c r="G163" s="75"/>
      <c r="H163" s="92"/>
    </row>
    <row r="164" spans="1:8" ht="15.75" customHeight="1">
      <c r="A164" s="9">
        <v>153</v>
      </c>
      <c r="B164" s="8"/>
      <c r="C164" s="271"/>
      <c r="D164" s="272"/>
      <c r="E164" s="10"/>
      <c r="F164" s="10"/>
      <c r="G164" s="75"/>
      <c r="H164" s="92"/>
    </row>
    <row r="165" spans="1:8" ht="15.75" customHeight="1">
      <c r="A165" s="9">
        <v>154</v>
      </c>
      <c r="B165" s="8"/>
      <c r="C165" s="271"/>
      <c r="D165" s="272"/>
      <c r="E165" s="10"/>
      <c r="F165" s="10"/>
      <c r="G165" s="75"/>
      <c r="H165" s="92"/>
    </row>
    <row r="166" spans="1:8" ht="15.75" customHeight="1">
      <c r="A166" s="9">
        <v>155</v>
      </c>
      <c r="B166" s="8"/>
      <c r="C166" s="271"/>
      <c r="D166" s="272"/>
      <c r="E166" s="10"/>
      <c r="F166" s="10"/>
      <c r="G166" s="75"/>
      <c r="H166" s="92"/>
    </row>
    <row r="167" spans="1:8" ht="15.75" customHeight="1">
      <c r="A167" s="9">
        <v>156</v>
      </c>
      <c r="B167" s="8"/>
      <c r="C167" s="271"/>
      <c r="D167" s="272"/>
      <c r="E167" s="10"/>
      <c r="F167" s="10"/>
      <c r="G167" s="75"/>
      <c r="H167" s="92"/>
    </row>
    <row r="168" spans="1:8" ht="15.75" customHeight="1">
      <c r="A168" s="9">
        <v>157</v>
      </c>
      <c r="B168" s="8"/>
      <c r="C168" s="271"/>
      <c r="D168" s="272"/>
      <c r="E168" s="10"/>
      <c r="F168" s="10"/>
      <c r="G168" s="75"/>
      <c r="H168" s="92"/>
    </row>
    <row r="169" spans="1:8" ht="15.75" customHeight="1">
      <c r="A169" s="9">
        <v>158</v>
      </c>
      <c r="B169" s="8"/>
      <c r="C169" s="271"/>
      <c r="D169" s="272"/>
      <c r="E169" s="10"/>
      <c r="F169" s="10"/>
      <c r="G169" s="75"/>
      <c r="H169" s="92"/>
    </row>
    <row r="170" spans="1:8" ht="15.75" customHeight="1">
      <c r="A170" s="9">
        <v>159</v>
      </c>
      <c r="B170" s="8"/>
      <c r="C170" s="271"/>
      <c r="D170" s="272"/>
      <c r="E170" s="10"/>
      <c r="F170" s="10"/>
      <c r="G170" s="75"/>
      <c r="H170" s="92"/>
    </row>
    <row r="171" spans="1:8" ht="15.75" customHeight="1">
      <c r="A171" s="9">
        <v>160</v>
      </c>
      <c r="B171" s="8"/>
      <c r="C171" s="271"/>
      <c r="D171" s="272"/>
      <c r="E171" s="10"/>
      <c r="F171" s="10"/>
      <c r="G171" s="75"/>
      <c r="H171" s="92"/>
    </row>
    <row r="172" spans="1:8" ht="15.75" customHeight="1">
      <c r="A172" s="9">
        <v>161</v>
      </c>
      <c r="B172" s="8"/>
      <c r="C172" s="271"/>
      <c r="D172" s="272"/>
      <c r="E172" s="10"/>
      <c r="F172" s="10"/>
      <c r="G172" s="75"/>
      <c r="H172" s="92"/>
    </row>
    <row r="173" spans="1:8" ht="15.75" customHeight="1">
      <c r="A173" s="9">
        <v>162</v>
      </c>
      <c r="B173" s="8"/>
      <c r="C173" s="271"/>
      <c r="D173" s="272"/>
      <c r="E173" s="10"/>
      <c r="F173" s="10"/>
      <c r="G173" s="75"/>
      <c r="H173" s="92"/>
    </row>
    <row r="174" spans="1:8" ht="15.75" customHeight="1">
      <c r="A174" s="9">
        <v>163</v>
      </c>
      <c r="B174" s="8"/>
      <c r="C174" s="271"/>
      <c r="D174" s="272"/>
      <c r="E174" s="10"/>
      <c r="F174" s="10"/>
      <c r="G174" s="75"/>
      <c r="H174" s="92"/>
    </row>
    <row r="175" spans="1:8" ht="15.75" customHeight="1">
      <c r="A175" s="9">
        <v>164</v>
      </c>
      <c r="B175" s="8"/>
      <c r="C175" s="271"/>
      <c r="D175" s="272"/>
      <c r="E175" s="10"/>
      <c r="F175" s="10"/>
      <c r="G175" s="75"/>
      <c r="H175" s="92"/>
    </row>
    <row r="176" spans="1:8" ht="15.75" customHeight="1">
      <c r="A176" s="9">
        <v>165</v>
      </c>
      <c r="B176" s="8"/>
      <c r="C176" s="271"/>
      <c r="D176" s="272"/>
      <c r="E176" s="10"/>
      <c r="F176" s="10"/>
      <c r="G176" s="75"/>
      <c r="H176" s="92"/>
    </row>
    <row r="177" spans="1:8" ht="15.75" customHeight="1">
      <c r="A177" s="9">
        <v>166</v>
      </c>
      <c r="B177" s="8"/>
      <c r="C177" s="271"/>
      <c r="D177" s="272"/>
      <c r="E177" s="10"/>
      <c r="F177" s="10"/>
      <c r="G177" s="75"/>
      <c r="H177" s="92"/>
    </row>
    <row r="178" spans="1:8" ht="15.75" customHeight="1">
      <c r="A178" s="9">
        <v>167</v>
      </c>
      <c r="B178" s="8"/>
      <c r="C178" s="271"/>
      <c r="D178" s="272"/>
      <c r="E178" s="10"/>
      <c r="F178" s="10"/>
      <c r="G178" s="75"/>
      <c r="H178" s="92"/>
    </row>
    <row r="179" spans="1:8" ht="15.75" customHeight="1">
      <c r="A179" s="9">
        <v>168</v>
      </c>
      <c r="B179" s="8"/>
      <c r="C179" s="271"/>
      <c r="D179" s="272"/>
      <c r="E179" s="10"/>
      <c r="F179" s="10"/>
      <c r="G179" s="75"/>
      <c r="H179" s="92"/>
    </row>
    <row r="180" spans="1:8" ht="15.75" customHeight="1">
      <c r="A180" s="9">
        <v>169</v>
      </c>
      <c r="B180" s="8"/>
      <c r="C180" s="271"/>
      <c r="D180" s="272"/>
      <c r="E180" s="10"/>
      <c r="F180" s="10"/>
      <c r="G180" s="75"/>
      <c r="H180" s="92"/>
    </row>
    <row r="181" spans="1:8" ht="15.75" customHeight="1">
      <c r="A181" s="9">
        <v>170</v>
      </c>
      <c r="B181" s="8"/>
      <c r="C181" s="271"/>
      <c r="D181" s="272"/>
      <c r="E181" s="10"/>
      <c r="F181" s="10"/>
      <c r="G181" s="75"/>
      <c r="H181" s="92"/>
    </row>
    <row r="182" spans="1:8" ht="15.75" customHeight="1">
      <c r="A182" s="9">
        <v>171</v>
      </c>
      <c r="B182" s="8"/>
      <c r="C182" s="271"/>
      <c r="D182" s="272"/>
      <c r="E182" s="10"/>
      <c r="F182" s="10"/>
      <c r="G182" s="75"/>
      <c r="H182" s="92"/>
    </row>
    <row r="183" spans="1:8" ht="15.75" customHeight="1">
      <c r="A183" s="9">
        <v>172</v>
      </c>
      <c r="B183" s="8"/>
      <c r="C183" s="271"/>
      <c r="D183" s="272"/>
      <c r="E183" s="10"/>
      <c r="F183" s="10"/>
      <c r="G183" s="75"/>
      <c r="H183" s="92"/>
    </row>
    <row r="184" spans="1:8" ht="15.75" customHeight="1">
      <c r="A184" s="9">
        <v>173</v>
      </c>
      <c r="B184" s="8"/>
      <c r="C184" s="271"/>
      <c r="D184" s="272"/>
      <c r="E184" s="10"/>
      <c r="F184" s="10"/>
      <c r="G184" s="75"/>
      <c r="H184" s="92"/>
    </row>
    <row r="185" spans="1:8" ht="15.75" customHeight="1">
      <c r="A185" s="9">
        <v>174</v>
      </c>
      <c r="B185" s="8"/>
      <c r="C185" s="271"/>
      <c r="D185" s="272"/>
      <c r="E185" s="10"/>
      <c r="F185" s="10"/>
      <c r="G185" s="75"/>
      <c r="H185" s="92"/>
    </row>
    <row r="186" spans="1:8" ht="15.75" customHeight="1">
      <c r="A186" s="9">
        <v>175</v>
      </c>
      <c r="B186" s="8"/>
      <c r="C186" s="271"/>
      <c r="D186" s="272"/>
      <c r="E186" s="10"/>
      <c r="F186" s="10"/>
      <c r="G186" s="75"/>
      <c r="H186" s="92"/>
    </row>
    <row r="187" spans="1:8" ht="15.75" customHeight="1">
      <c r="A187" s="9">
        <v>176</v>
      </c>
      <c r="B187" s="8"/>
      <c r="C187" s="271"/>
      <c r="D187" s="272"/>
      <c r="E187" s="10"/>
      <c r="F187" s="10"/>
      <c r="G187" s="75"/>
      <c r="H187" s="92"/>
    </row>
    <row r="188" spans="1:8" ht="15.75" customHeight="1">
      <c r="A188" s="9">
        <v>177</v>
      </c>
      <c r="B188" s="8"/>
      <c r="C188" s="271"/>
      <c r="D188" s="272"/>
      <c r="E188" s="10"/>
      <c r="F188" s="10"/>
      <c r="G188" s="75"/>
      <c r="H188" s="92"/>
    </row>
    <row r="189" spans="1:8" ht="15.75" customHeight="1">
      <c r="A189" s="9">
        <v>178</v>
      </c>
      <c r="B189" s="8"/>
      <c r="C189" s="271"/>
      <c r="D189" s="272"/>
      <c r="E189" s="10"/>
      <c r="F189" s="10"/>
      <c r="G189" s="75"/>
      <c r="H189" s="92"/>
    </row>
    <row r="190" spans="1:8" ht="15.75" customHeight="1">
      <c r="A190" s="9">
        <v>179</v>
      </c>
      <c r="B190" s="8"/>
      <c r="C190" s="271"/>
      <c r="D190" s="272"/>
      <c r="E190" s="10"/>
      <c r="F190" s="10"/>
      <c r="G190" s="75"/>
      <c r="H190" s="92"/>
    </row>
    <row r="191" spans="1:8" ht="15.75" customHeight="1">
      <c r="A191" s="9">
        <v>180</v>
      </c>
      <c r="B191" s="8"/>
      <c r="C191" s="271"/>
      <c r="D191" s="272"/>
      <c r="E191" s="10"/>
      <c r="F191" s="10"/>
      <c r="G191" s="75"/>
      <c r="H191" s="92"/>
    </row>
    <row r="192" spans="1:8" ht="15.75" customHeight="1">
      <c r="A192" s="9">
        <v>181</v>
      </c>
      <c r="B192" s="8"/>
      <c r="C192" s="271"/>
      <c r="D192" s="272"/>
      <c r="E192" s="10"/>
      <c r="F192" s="10"/>
      <c r="G192" s="75"/>
      <c r="H192" s="92"/>
    </row>
    <row r="193" spans="1:8" ht="15.75" customHeight="1">
      <c r="A193" s="9">
        <v>182</v>
      </c>
      <c r="B193" s="8"/>
      <c r="C193" s="271"/>
      <c r="D193" s="272"/>
      <c r="E193" s="10"/>
      <c r="F193" s="10"/>
      <c r="G193" s="75"/>
      <c r="H193" s="92"/>
    </row>
    <row r="194" spans="1:8" ht="15.75" customHeight="1">
      <c r="A194" s="9">
        <v>183</v>
      </c>
      <c r="B194" s="8"/>
      <c r="C194" s="271"/>
      <c r="D194" s="272"/>
      <c r="E194" s="10"/>
      <c r="F194" s="10"/>
      <c r="G194" s="75"/>
      <c r="H194" s="92"/>
    </row>
    <row r="195" spans="1:8" ht="15.75" customHeight="1">
      <c r="A195" s="9">
        <v>184</v>
      </c>
      <c r="B195" s="8"/>
      <c r="C195" s="271"/>
      <c r="D195" s="272"/>
      <c r="E195" s="10"/>
      <c r="F195" s="10"/>
      <c r="G195" s="75"/>
      <c r="H195" s="92"/>
    </row>
    <row r="196" spans="1:8" ht="15.75" customHeight="1">
      <c r="A196" s="9">
        <v>185</v>
      </c>
      <c r="B196" s="8"/>
      <c r="C196" s="271"/>
      <c r="D196" s="272"/>
      <c r="E196" s="10"/>
      <c r="F196" s="10"/>
      <c r="G196" s="75"/>
      <c r="H196" s="92"/>
    </row>
    <row r="197" spans="1:8" ht="15.75" customHeight="1">
      <c r="A197" s="9">
        <v>186</v>
      </c>
      <c r="B197" s="8"/>
      <c r="C197" s="271"/>
      <c r="D197" s="272"/>
      <c r="E197" s="10"/>
      <c r="F197" s="10"/>
      <c r="G197" s="75"/>
      <c r="H197" s="92"/>
    </row>
    <row r="198" spans="1:8" ht="15.75" customHeight="1">
      <c r="A198" s="9">
        <v>187</v>
      </c>
      <c r="B198" s="8"/>
      <c r="C198" s="271"/>
      <c r="D198" s="272"/>
      <c r="E198" s="10"/>
      <c r="F198" s="10"/>
      <c r="G198" s="75"/>
      <c r="H198" s="92"/>
    </row>
    <row r="199" spans="1:8" ht="15.75" customHeight="1">
      <c r="A199" s="9">
        <v>188</v>
      </c>
      <c r="B199" s="8"/>
      <c r="C199" s="271"/>
      <c r="D199" s="272"/>
      <c r="E199" s="10"/>
      <c r="F199" s="10"/>
      <c r="G199" s="75"/>
      <c r="H199" s="92"/>
    </row>
    <row r="200" spans="1:8" ht="15.75" customHeight="1">
      <c r="A200" s="9">
        <v>189</v>
      </c>
      <c r="B200" s="8"/>
      <c r="C200" s="271"/>
      <c r="D200" s="272"/>
      <c r="E200" s="10"/>
      <c r="F200" s="10"/>
      <c r="G200" s="75"/>
      <c r="H200" s="92"/>
    </row>
    <row r="201" spans="1:8" ht="15.75" customHeight="1">
      <c r="A201" s="9">
        <v>190</v>
      </c>
      <c r="B201" s="8"/>
      <c r="C201" s="271"/>
      <c r="D201" s="272"/>
      <c r="E201" s="10"/>
      <c r="F201" s="10"/>
      <c r="G201" s="75"/>
      <c r="H201" s="92"/>
    </row>
    <row r="202" spans="1:8" ht="15.75" customHeight="1">
      <c r="A202" s="9">
        <v>191</v>
      </c>
      <c r="B202" s="8"/>
      <c r="C202" s="271"/>
      <c r="D202" s="272"/>
      <c r="E202" s="10"/>
      <c r="F202" s="10"/>
      <c r="G202" s="75"/>
      <c r="H202" s="92"/>
    </row>
    <row r="203" spans="1:8" ht="15.75" customHeight="1">
      <c r="A203" s="9">
        <v>192</v>
      </c>
      <c r="B203" s="8"/>
      <c r="C203" s="271"/>
      <c r="D203" s="272"/>
      <c r="E203" s="10"/>
      <c r="F203" s="10"/>
      <c r="G203" s="75"/>
      <c r="H203" s="92"/>
    </row>
    <row r="204" spans="1:8" ht="15.75" customHeight="1">
      <c r="A204" s="9">
        <v>193</v>
      </c>
      <c r="B204" s="8"/>
      <c r="C204" s="271"/>
      <c r="D204" s="272"/>
      <c r="E204" s="10"/>
      <c r="F204" s="10"/>
      <c r="G204" s="75"/>
      <c r="H204" s="92"/>
    </row>
    <row r="205" spans="1:8" ht="15.75" customHeight="1">
      <c r="A205" s="9">
        <v>194</v>
      </c>
      <c r="B205" s="8"/>
      <c r="C205" s="271"/>
      <c r="D205" s="272"/>
      <c r="E205" s="10"/>
      <c r="F205" s="10"/>
      <c r="G205" s="75"/>
      <c r="H205" s="92"/>
    </row>
    <row r="206" spans="1:8" ht="15.75" customHeight="1">
      <c r="A206" s="9">
        <v>195</v>
      </c>
      <c r="B206" s="8"/>
      <c r="C206" s="271"/>
      <c r="D206" s="272"/>
      <c r="E206" s="10"/>
      <c r="F206" s="10"/>
      <c r="G206" s="75"/>
      <c r="H206" s="92"/>
    </row>
    <row r="207" spans="1:8" ht="15.75" customHeight="1">
      <c r="A207" s="9">
        <v>196</v>
      </c>
      <c r="B207" s="8"/>
      <c r="C207" s="271"/>
      <c r="D207" s="272"/>
      <c r="E207" s="10"/>
      <c r="F207" s="10"/>
      <c r="G207" s="75"/>
      <c r="H207" s="92"/>
    </row>
    <row r="208" spans="1:8" ht="15.75" customHeight="1">
      <c r="A208" s="9">
        <v>197</v>
      </c>
      <c r="B208" s="8"/>
      <c r="C208" s="271"/>
      <c r="D208" s="272"/>
      <c r="E208" s="10"/>
      <c r="F208" s="10"/>
      <c r="G208" s="75"/>
      <c r="H208" s="92"/>
    </row>
    <row r="209" spans="1:8" ht="15.75" customHeight="1">
      <c r="A209" s="9">
        <v>198</v>
      </c>
      <c r="B209" s="8"/>
      <c r="C209" s="271"/>
      <c r="D209" s="272"/>
      <c r="E209" s="10"/>
      <c r="F209" s="10"/>
      <c r="G209" s="75"/>
      <c r="H209" s="92"/>
    </row>
    <row r="210" spans="1:8" ht="15.75" customHeight="1">
      <c r="A210" s="9">
        <v>199</v>
      </c>
      <c r="B210" s="8"/>
      <c r="C210" s="271"/>
      <c r="D210" s="272"/>
      <c r="E210" s="10"/>
      <c r="F210" s="10"/>
      <c r="G210" s="75"/>
      <c r="H210" s="92"/>
    </row>
    <row r="211" spans="1:8" ht="15.75" customHeight="1">
      <c r="A211" s="9">
        <v>200</v>
      </c>
      <c r="B211" s="8"/>
      <c r="C211" s="271"/>
      <c r="D211" s="272"/>
      <c r="E211" s="10"/>
      <c r="F211" s="10"/>
      <c r="G211" s="75"/>
      <c r="H211" s="92"/>
    </row>
  </sheetData>
  <sheetProtection formatCells="0" formatColumns="0" formatRows="0" insertColumns="0" insertRows="0" insertHyperlinks="0" deleteColumns="0" deleteRows="0" sort="0" autoFilter="0" pivotTables="0"/>
  <mergeCells count="71">
    <mergeCell ref="D4:G4"/>
    <mergeCell ref="H9:H11"/>
    <mergeCell ref="A8:C8"/>
    <mergeCell ref="F8:G8"/>
    <mergeCell ref="G9:G11"/>
    <mergeCell ref="E9:E11"/>
    <mergeCell ref="F9:F11"/>
    <mergeCell ref="A9:A11"/>
    <mergeCell ref="C9:D11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80:D180"/>
    <mergeCell ref="C181:D181"/>
    <mergeCell ref="C167:D167"/>
    <mergeCell ref="C168:D168"/>
    <mergeCell ref="C169:D169"/>
    <mergeCell ref="C170:D170"/>
    <mergeCell ref="C171:D171"/>
    <mergeCell ref="C172:D172"/>
    <mergeCell ref="C196:D196"/>
    <mergeCell ref="C197:D197"/>
    <mergeCell ref="C185:D185"/>
    <mergeCell ref="C173:D173"/>
    <mergeCell ref="C174:D174"/>
    <mergeCell ref="C175:D175"/>
    <mergeCell ref="C176:D176"/>
    <mergeCell ref="C177:D177"/>
    <mergeCell ref="C178:D178"/>
    <mergeCell ref="C179:D179"/>
    <mergeCell ref="C194:D194"/>
    <mergeCell ref="C195:D195"/>
    <mergeCell ref="C182:D182"/>
    <mergeCell ref="C183:D183"/>
    <mergeCell ref="C184:D184"/>
    <mergeCell ref="C211:D211"/>
    <mergeCell ref="C204:D204"/>
    <mergeCell ref="C205:D205"/>
    <mergeCell ref="C206:D206"/>
    <mergeCell ref="C207:D207"/>
    <mergeCell ref="C186:D186"/>
    <mergeCell ref="C187:D187"/>
    <mergeCell ref="C188:D188"/>
    <mergeCell ref="C189:D189"/>
    <mergeCell ref="C190:D190"/>
    <mergeCell ref="C199:D199"/>
    <mergeCell ref="C198:D198"/>
    <mergeCell ref="C191:D191"/>
    <mergeCell ref="C192:D192"/>
    <mergeCell ref="C193:D193"/>
    <mergeCell ref="C200:D200"/>
    <mergeCell ref="C201:D201"/>
    <mergeCell ref="C210:D210"/>
    <mergeCell ref="C209:D209"/>
    <mergeCell ref="C208:D208"/>
    <mergeCell ref="C202:D202"/>
    <mergeCell ref="C203:D203"/>
  </mergeCells>
  <printOptions horizontalCentered="1"/>
  <pageMargins left="0" right="0" top="0.3937007874015748" bottom="0.5905511811023623" header="0" footer="0"/>
  <pageSetup fitToHeight="0" fitToWidth="1" horizontalDpi="600" verticalDpi="600" orientation="portrait" paperSize="9" scale="85" r:id="rId2"/>
  <rowBreaks count="2" manualBreakCount="2">
    <brk id="47" max="6" man="1"/>
    <brk id="96" max="6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7"/>
  <dimension ref="A1:O94"/>
  <sheetViews>
    <sheetView showGridLines="0" showZeros="0" zoomScalePageLayoutView="0" workbookViewId="0" topLeftCell="A1">
      <selection activeCell="L15" sqref="L15"/>
    </sheetView>
  </sheetViews>
  <sheetFormatPr defaultColWidth="11.421875" defaultRowHeight="12.75"/>
  <cols>
    <col min="1" max="1" width="8.8515625" style="0" customWidth="1"/>
    <col min="2" max="7" width="7.140625" style="0" customWidth="1"/>
    <col min="8" max="8" width="8.421875" style="0" customWidth="1"/>
    <col min="9" max="10" width="7.140625" style="0" customWidth="1"/>
  </cols>
  <sheetData>
    <row r="1" spans="1:11" ht="18.75">
      <c r="A1" s="459" t="s">
        <v>63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</row>
    <row r="2" spans="1:11" ht="18.75">
      <c r="A2" s="459" t="s">
        <v>126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</row>
    <row r="3" spans="1:11" ht="12.75" customHeight="1">
      <c r="A3" s="459" t="s">
        <v>127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</row>
    <row r="4" spans="1:11" ht="14.25">
      <c r="A4" s="460" t="s">
        <v>128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</row>
    <row r="5" spans="1:11" ht="15" customHeight="1">
      <c r="A5" s="461" t="s">
        <v>127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</row>
    <row r="6" spans="1:11" ht="19.5" customHeight="1">
      <c r="A6" s="462" t="s">
        <v>129</v>
      </c>
      <c r="B6" s="463"/>
      <c r="C6" s="463"/>
      <c r="D6" s="463"/>
      <c r="E6" s="463"/>
      <c r="F6" s="463"/>
      <c r="G6" s="463"/>
      <c r="H6" s="463"/>
      <c r="I6" s="463"/>
      <c r="J6" s="463"/>
      <c r="K6" s="464"/>
    </row>
    <row r="7" spans="1:11" ht="18" customHeight="1">
      <c r="A7" s="465" t="s">
        <v>130</v>
      </c>
      <c r="B7" s="466"/>
      <c r="C7" s="200"/>
      <c r="D7" s="467"/>
      <c r="E7" s="467"/>
      <c r="F7" s="467"/>
      <c r="G7" s="467"/>
      <c r="H7" s="201" t="s">
        <v>131</v>
      </c>
      <c r="I7" s="468"/>
      <c r="J7" s="468"/>
      <c r="K7" s="469"/>
    </row>
    <row r="8" spans="1:11" ht="21" customHeight="1">
      <c r="A8" s="202" t="s">
        <v>132</v>
      </c>
      <c r="B8" s="468"/>
      <c r="C8" s="468"/>
      <c r="D8" s="468"/>
      <c r="E8" s="468"/>
      <c r="F8" s="468"/>
      <c r="G8" s="468"/>
      <c r="H8" s="468"/>
      <c r="I8" s="468"/>
      <c r="J8" s="468"/>
      <c r="K8" s="469"/>
    </row>
    <row r="9" spans="1:11" ht="12.75" customHeight="1">
      <c r="A9" s="202" t="s">
        <v>133</v>
      </c>
      <c r="B9" s="468"/>
      <c r="C9" s="468"/>
      <c r="D9" s="468"/>
      <c r="E9" s="468"/>
      <c r="F9" s="201" t="s">
        <v>134</v>
      </c>
      <c r="G9" s="468"/>
      <c r="H9" s="468"/>
      <c r="I9" s="468"/>
      <c r="J9" s="468"/>
      <c r="K9" s="203"/>
    </row>
    <row r="10" spans="1:11" ht="18" customHeight="1">
      <c r="A10" s="204"/>
      <c r="B10" s="205"/>
      <c r="C10" s="205"/>
      <c r="D10" s="205"/>
      <c r="E10" s="206"/>
      <c r="F10" s="470" t="s">
        <v>135</v>
      </c>
      <c r="G10" s="470"/>
      <c r="H10" s="471"/>
      <c r="I10" s="471"/>
      <c r="J10" s="471"/>
      <c r="K10" s="207"/>
    </row>
    <row r="11" spans="1:8" ht="12.75">
      <c r="A11" s="201"/>
      <c r="B11" s="208"/>
      <c r="C11" s="201"/>
      <c r="D11" s="201"/>
      <c r="E11" s="208"/>
      <c r="F11" s="208"/>
      <c r="G11" s="208"/>
      <c r="H11" s="208"/>
    </row>
    <row r="12" spans="1:11" ht="17.25" customHeight="1">
      <c r="A12" s="472" t="s">
        <v>136</v>
      </c>
      <c r="B12" s="472"/>
      <c r="C12" s="472"/>
      <c r="D12" s="472"/>
      <c r="E12" s="472"/>
      <c r="F12" s="472" t="s">
        <v>137</v>
      </c>
      <c r="G12" s="472"/>
      <c r="H12" s="472"/>
      <c r="I12" s="472" t="s">
        <v>138</v>
      </c>
      <c r="J12" s="472"/>
      <c r="K12" s="472"/>
    </row>
    <row r="13" spans="1:11" ht="18" customHeight="1">
      <c r="A13" s="209" t="s">
        <v>139</v>
      </c>
      <c r="B13" s="473"/>
      <c r="C13" s="473"/>
      <c r="D13" s="473"/>
      <c r="E13" s="473"/>
      <c r="F13" s="473"/>
      <c r="G13" s="473"/>
      <c r="H13" s="473"/>
      <c r="I13" s="474"/>
      <c r="J13" s="474"/>
      <c r="K13" s="474"/>
    </row>
    <row r="14" spans="1:11" ht="18" customHeight="1">
      <c r="A14" s="209" t="s">
        <v>140</v>
      </c>
      <c r="B14" s="473"/>
      <c r="C14" s="473"/>
      <c r="D14" s="473"/>
      <c r="E14" s="473"/>
      <c r="F14" s="473"/>
      <c r="G14" s="473"/>
      <c r="H14" s="473"/>
      <c r="I14" s="474"/>
      <c r="J14" s="474"/>
      <c r="K14" s="474"/>
    </row>
    <row r="15" spans="1:11" ht="18" customHeight="1">
      <c r="A15" s="209" t="s">
        <v>141</v>
      </c>
      <c r="B15" s="473"/>
      <c r="C15" s="473"/>
      <c r="D15" s="473"/>
      <c r="E15" s="473"/>
      <c r="F15" s="473"/>
      <c r="G15" s="473"/>
      <c r="H15" s="473"/>
      <c r="I15" s="474"/>
      <c r="J15" s="474"/>
      <c r="K15" s="474"/>
    </row>
    <row r="16" spans="1:11" ht="18.75">
      <c r="A16" s="475" t="s">
        <v>142</v>
      </c>
      <c r="B16" s="475"/>
      <c r="C16" s="475"/>
      <c r="D16" s="475"/>
      <c r="E16" s="475"/>
      <c r="F16" s="475"/>
      <c r="G16" s="475"/>
      <c r="H16" s="475"/>
      <c r="I16" s="475"/>
      <c r="J16" s="475"/>
      <c r="K16" s="475"/>
    </row>
    <row r="17" spans="1:11" ht="14.25">
      <c r="A17" s="210" t="s">
        <v>143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2"/>
    </row>
    <row r="18" spans="1:11" ht="14.25">
      <c r="A18" s="213"/>
      <c r="B18" s="208"/>
      <c r="C18" s="208"/>
      <c r="D18" s="208"/>
      <c r="E18" s="208"/>
      <c r="F18" s="208"/>
      <c r="G18" s="208"/>
      <c r="H18" s="208"/>
      <c r="I18" s="208"/>
      <c r="J18" s="208"/>
      <c r="K18" s="214"/>
    </row>
    <row r="19" spans="1:11" ht="12.75" customHeight="1">
      <c r="A19" s="465" t="s">
        <v>144</v>
      </c>
      <c r="B19" s="466"/>
      <c r="C19" s="466"/>
      <c r="D19" s="476">
        <f>Inscription!$D$1</f>
        <v>0</v>
      </c>
      <c r="E19" s="476"/>
      <c r="F19" s="476"/>
      <c r="G19" s="476"/>
      <c r="H19" s="476"/>
      <c r="I19" s="476"/>
      <c r="J19" s="476"/>
      <c r="K19" s="477"/>
    </row>
    <row r="20" spans="1:11" ht="12.75">
      <c r="A20" s="202"/>
      <c r="B20" s="201"/>
      <c r="C20" s="201"/>
      <c r="D20" s="201"/>
      <c r="E20" s="208"/>
      <c r="F20" s="208"/>
      <c r="G20" s="208"/>
      <c r="H20" s="208"/>
      <c r="I20" s="208"/>
      <c r="J20" s="208"/>
      <c r="K20" s="214"/>
    </row>
    <row r="21" spans="1:11" ht="12.75">
      <c r="A21" s="202" t="s">
        <v>145</v>
      </c>
      <c r="B21" s="478">
        <f>Inscription!$D$4</f>
        <v>0</v>
      </c>
      <c r="C21" s="478"/>
      <c r="D21" s="201" t="s">
        <v>146</v>
      </c>
      <c r="E21" s="479">
        <f>Inscription!$D$2</f>
        <v>0</v>
      </c>
      <c r="F21" s="479"/>
      <c r="G21" s="479"/>
      <c r="H21" s="479"/>
      <c r="I21" s="479"/>
      <c r="J21" s="201" t="s">
        <v>147</v>
      </c>
      <c r="K21" s="215">
        <f>Inscription!$G$2</f>
        <v>0</v>
      </c>
    </row>
    <row r="22" spans="1:11" ht="12.75">
      <c r="A22" s="202"/>
      <c r="B22" s="201"/>
      <c r="C22" s="201"/>
      <c r="D22" s="201"/>
      <c r="E22" s="208"/>
      <c r="F22" s="208"/>
      <c r="G22" s="208"/>
      <c r="H22" s="208"/>
      <c r="I22" s="208"/>
      <c r="J22" s="208"/>
      <c r="K22" s="214"/>
    </row>
    <row r="23" spans="1:11" ht="12.75" customHeight="1">
      <c r="A23" s="480" t="s">
        <v>148</v>
      </c>
      <c r="B23" s="476"/>
      <c r="C23" s="476"/>
      <c r="D23" s="476">
        <f>Inscription!$D$3</f>
        <v>0</v>
      </c>
      <c r="E23" s="476"/>
      <c r="F23" s="476"/>
      <c r="G23" s="476"/>
      <c r="H23" s="476"/>
      <c r="I23" s="476"/>
      <c r="J23" s="476"/>
      <c r="K23" s="477"/>
    </row>
    <row r="24" spans="1:11" ht="12.75">
      <c r="A24" s="202"/>
      <c r="B24" s="201"/>
      <c r="C24" s="201"/>
      <c r="D24" s="201"/>
      <c r="E24" s="208"/>
      <c r="F24" s="208"/>
      <c r="G24" s="208"/>
      <c r="H24" s="208"/>
      <c r="I24" s="208"/>
      <c r="J24" s="208"/>
      <c r="K24" s="214"/>
    </row>
    <row r="25" spans="1:11" ht="12.75" customHeight="1">
      <c r="A25" s="480" t="s">
        <v>149</v>
      </c>
      <c r="B25" s="476"/>
      <c r="C25" s="476"/>
      <c r="D25" s="476">
        <f>Inscription!$D$5</f>
        <v>0</v>
      </c>
      <c r="E25" s="476"/>
      <c r="F25" s="476"/>
      <c r="G25" s="476"/>
      <c r="H25" s="476"/>
      <c r="I25" s="476"/>
      <c r="J25" s="476"/>
      <c r="K25" s="477"/>
    </row>
    <row r="26" spans="1:11" ht="12.75">
      <c r="A26" s="204"/>
      <c r="B26" s="206"/>
      <c r="C26" s="206"/>
      <c r="D26" s="206"/>
      <c r="E26" s="181"/>
      <c r="F26" s="181"/>
      <c r="G26" s="181"/>
      <c r="H26" s="181"/>
      <c r="I26" s="181"/>
      <c r="J26" s="181"/>
      <c r="K26" s="216"/>
    </row>
    <row r="27" ht="15">
      <c r="A27" s="217"/>
    </row>
    <row r="28" spans="1:10" ht="15">
      <c r="A28" s="217"/>
      <c r="B28" s="481" t="s">
        <v>150</v>
      </c>
      <c r="C28" s="481"/>
      <c r="D28" s="481"/>
      <c r="E28" s="481" t="s">
        <v>151</v>
      </c>
      <c r="F28" s="481"/>
      <c r="G28" s="481"/>
      <c r="H28" s="481" t="s">
        <v>152</v>
      </c>
      <c r="I28" s="481"/>
      <c r="J28" s="481"/>
    </row>
    <row r="29" ht="12.75">
      <c r="A29" s="218"/>
    </row>
    <row r="30" spans="2:10" ht="12.75">
      <c r="B30" s="219" t="s">
        <v>153</v>
      </c>
      <c r="D30" s="220">
        <f>Inscription!$D$8</f>
        <v>0</v>
      </c>
      <c r="E30" s="219" t="s">
        <v>154</v>
      </c>
      <c r="G30" s="221">
        <f>Inscription!$F$8</f>
        <v>0</v>
      </c>
      <c r="H30" s="219" t="s">
        <v>155</v>
      </c>
      <c r="J30" s="221">
        <f>+'CLASS SCRATCH'!I2</f>
        <v>0</v>
      </c>
    </row>
    <row r="31" ht="12.75">
      <c r="A31" s="219"/>
    </row>
    <row r="32" spans="2:10" ht="12.75">
      <c r="B32" s="219" t="s">
        <v>156</v>
      </c>
      <c r="D32" s="219"/>
      <c r="E32" s="482"/>
      <c r="F32" s="482"/>
      <c r="G32" s="219" t="s">
        <v>157</v>
      </c>
      <c r="H32" s="483">
        <f>+'CLASS SCRATCH'!I4</f>
        <v>0</v>
      </c>
      <c r="I32" s="483"/>
      <c r="J32" s="483"/>
    </row>
    <row r="33" ht="12.75">
      <c r="A33" s="219"/>
    </row>
    <row r="34" spans="1:15" ht="14.25">
      <c r="A34" s="222" t="s">
        <v>158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</row>
    <row r="35" spans="1:15" ht="14.25">
      <c r="A35" s="223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</row>
    <row r="36" spans="1:15" ht="14.25">
      <c r="A36" s="224"/>
      <c r="B36" s="211"/>
      <c r="C36" s="211"/>
      <c r="D36" s="211"/>
      <c r="E36" s="211"/>
      <c r="F36" s="211"/>
      <c r="G36" s="211"/>
      <c r="H36" s="211"/>
      <c r="I36" s="211"/>
      <c r="J36" s="211"/>
      <c r="K36" s="212"/>
      <c r="L36" s="208"/>
      <c r="M36" s="208"/>
      <c r="N36" s="208"/>
      <c r="O36" s="208"/>
    </row>
    <row r="37" spans="1:15" ht="12.75" customHeight="1">
      <c r="A37" s="484" t="s">
        <v>159</v>
      </c>
      <c r="B37" s="485"/>
      <c r="C37" s="485"/>
      <c r="D37" s="226" t="s">
        <v>160</v>
      </c>
      <c r="E37" s="208"/>
      <c r="F37" s="486" t="s">
        <v>161</v>
      </c>
      <c r="G37" s="486"/>
      <c r="H37" s="208"/>
      <c r="I37" s="486" t="s">
        <v>162</v>
      </c>
      <c r="J37" s="486"/>
      <c r="K37" s="214"/>
      <c r="L37" s="208"/>
      <c r="M37" s="208"/>
      <c r="N37" s="208"/>
      <c r="O37" s="208"/>
    </row>
    <row r="38" spans="1:15" ht="12.75" customHeight="1">
      <c r="A38" s="225"/>
      <c r="B38" s="208"/>
      <c r="C38" s="208"/>
      <c r="D38" s="226"/>
      <c r="E38" s="208"/>
      <c r="F38" s="226"/>
      <c r="G38" s="227"/>
      <c r="H38" s="208"/>
      <c r="I38" s="226"/>
      <c r="J38" s="227"/>
      <c r="K38" s="214"/>
      <c r="L38" s="208"/>
      <c r="M38" s="208"/>
      <c r="N38" s="208"/>
      <c r="O38" s="208"/>
    </row>
    <row r="39" spans="1:15" ht="12.75" customHeight="1">
      <c r="A39" s="484" t="s">
        <v>163</v>
      </c>
      <c r="B39" s="485"/>
      <c r="C39" s="485"/>
      <c r="D39" s="226" t="s">
        <v>160</v>
      </c>
      <c r="E39" s="208"/>
      <c r="F39" s="486" t="s">
        <v>161</v>
      </c>
      <c r="G39" s="486"/>
      <c r="H39" s="208"/>
      <c r="I39" s="486" t="s">
        <v>162</v>
      </c>
      <c r="J39" s="486"/>
      <c r="K39" s="214"/>
      <c r="L39" s="208"/>
      <c r="M39" s="208"/>
      <c r="N39" s="208"/>
      <c r="O39" s="208"/>
    </row>
    <row r="40" spans="1:15" ht="12.75" customHeight="1">
      <c r="A40" s="225"/>
      <c r="B40" s="208"/>
      <c r="C40" s="208"/>
      <c r="D40" s="226"/>
      <c r="E40" s="208"/>
      <c r="F40" s="226"/>
      <c r="G40" s="227"/>
      <c r="H40" s="208"/>
      <c r="I40" s="226"/>
      <c r="J40" s="227"/>
      <c r="K40" s="214"/>
      <c r="L40" s="208"/>
      <c r="M40" s="208"/>
      <c r="N40" s="208"/>
      <c r="O40" s="208"/>
    </row>
    <row r="41" spans="1:15" ht="15" customHeight="1">
      <c r="A41" s="484" t="s">
        <v>164</v>
      </c>
      <c r="B41" s="485"/>
      <c r="C41" s="485"/>
      <c r="D41" s="226" t="s">
        <v>160</v>
      </c>
      <c r="E41" s="208"/>
      <c r="F41" s="486" t="s">
        <v>161</v>
      </c>
      <c r="G41" s="486"/>
      <c r="H41" s="208"/>
      <c r="I41" s="486" t="s">
        <v>162</v>
      </c>
      <c r="J41" s="486"/>
      <c r="K41" s="214"/>
      <c r="L41" s="208"/>
      <c r="M41" s="208"/>
      <c r="N41" s="208"/>
      <c r="O41" s="208"/>
    </row>
    <row r="42" spans="1:15" ht="13.5" customHeight="1">
      <c r="A42" s="228"/>
      <c r="B42" s="229"/>
      <c r="C42" s="229"/>
      <c r="D42" s="229"/>
      <c r="E42" s="229"/>
      <c r="F42" s="181"/>
      <c r="G42" s="181"/>
      <c r="H42" s="181"/>
      <c r="I42" s="181"/>
      <c r="J42" s="181"/>
      <c r="K42" s="216"/>
      <c r="L42" s="208"/>
      <c r="M42" s="208"/>
      <c r="N42" s="208"/>
      <c r="O42" s="208"/>
    </row>
    <row r="43" spans="1:15" ht="7.5" customHeight="1">
      <c r="A43" s="223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</row>
    <row r="44" spans="1:15" ht="27" customHeight="1">
      <c r="A44" s="485" t="s">
        <v>165</v>
      </c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208"/>
      <c r="M44" s="208"/>
      <c r="N44" s="208"/>
      <c r="O44" s="208"/>
    </row>
    <row r="45" spans="1:15" ht="22.5" customHeight="1">
      <c r="A45" s="487"/>
      <c r="B45" s="488"/>
      <c r="C45" s="488"/>
      <c r="D45" s="488"/>
      <c r="E45" s="488"/>
      <c r="F45" s="488"/>
      <c r="G45" s="488"/>
      <c r="H45" s="488"/>
      <c r="I45" s="488"/>
      <c r="J45" s="488"/>
      <c r="K45" s="489"/>
      <c r="L45" s="208"/>
      <c r="M45" s="208"/>
      <c r="N45" s="208"/>
      <c r="O45" s="208"/>
    </row>
    <row r="46" spans="1:15" ht="14.25" customHeight="1">
      <c r="A46" s="490"/>
      <c r="B46" s="491"/>
      <c r="C46" s="491"/>
      <c r="D46" s="491"/>
      <c r="E46" s="491"/>
      <c r="F46" s="491"/>
      <c r="G46" s="491"/>
      <c r="H46" s="491"/>
      <c r="I46" s="491"/>
      <c r="J46" s="491"/>
      <c r="K46" s="492"/>
      <c r="L46" s="208"/>
      <c r="M46" s="208"/>
      <c r="N46" s="208"/>
      <c r="O46" s="208"/>
    </row>
    <row r="47" spans="1:15" ht="14.25">
      <c r="A47" s="210" t="s">
        <v>166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2"/>
      <c r="L47" s="208"/>
      <c r="M47" s="208"/>
      <c r="N47" s="208"/>
      <c r="O47" s="208"/>
    </row>
    <row r="48" spans="1:15" ht="6" customHeight="1">
      <c r="A48" s="213"/>
      <c r="B48" s="208"/>
      <c r="C48" s="208"/>
      <c r="D48" s="208"/>
      <c r="E48" s="208"/>
      <c r="F48" s="208"/>
      <c r="G48" s="208"/>
      <c r="H48" s="208"/>
      <c r="I48" s="208"/>
      <c r="J48" s="208"/>
      <c r="K48" s="214"/>
      <c r="L48" s="208"/>
      <c r="M48" s="208"/>
      <c r="N48" s="208"/>
      <c r="O48" s="208"/>
    </row>
    <row r="49" spans="1:15" ht="20.25" customHeight="1">
      <c r="A49" s="493" t="s">
        <v>167</v>
      </c>
      <c r="B49" s="494"/>
      <c r="C49" s="494"/>
      <c r="D49" s="494"/>
      <c r="E49" s="208"/>
      <c r="F49" s="231" t="s">
        <v>72</v>
      </c>
      <c r="G49" s="208"/>
      <c r="H49" s="230" t="s">
        <v>43</v>
      </c>
      <c r="I49" s="208"/>
      <c r="J49" s="208"/>
      <c r="K49" s="214"/>
      <c r="L49" s="208"/>
      <c r="M49" s="208"/>
      <c r="N49" s="208"/>
      <c r="O49" s="208"/>
    </row>
    <row r="50" spans="1:15" ht="20.25" customHeight="1">
      <c r="A50" s="493" t="s">
        <v>168</v>
      </c>
      <c r="B50" s="494"/>
      <c r="C50" s="494"/>
      <c r="D50" s="494"/>
      <c r="E50" s="208"/>
      <c r="F50" s="231" t="s">
        <v>72</v>
      </c>
      <c r="G50" s="208"/>
      <c r="H50" s="230" t="s">
        <v>43</v>
      </c>
      <c r="I50" s="208"/>
      <c r="J50" s="208"/>
      <c r="K50" s="214"/>
      <c r="L50" s="208"/>
      <c r="M50" s="208"/>
      <c r="N50" s="208"/>
      <c r="O50" s="208"/>
    </row>
    <row r="51" spans="1:15" ht="21.75" customHeight="1">
      <c r="A51" s="490" t="s">
        <v>169</v>
      </c>
      <c r="B51" s="491"/>
      <c r="C51" s="491"/>
      <c r="D51" s="491"/>
      <c r="E51" s="495"/>
      <c r="F51" s="495"/>
      <c r="G51" s="495"/>
      <c r="H51" s="495"/>
      <c r="I51" s="495"/>
      <c r="J51" s="495"/>
      <c r="K51" s="216"/>
      <c r="L51" s="208"/>
      <c r="M51" s="208"/>
      <c r="N51" s="208"/>
      <c r="O51" s="208"/>
    </row>
    <row r="52" spans="1:9" ht="15.75">
      <c r="A52" s="232" t="s">
        <v>170</v>
      </c>
      <c r="B52" s="208"/>
      <c r="C52" s="208"/>
      <c r="D52" s="208"/>
      <c r="E52" s="208"/>
      <c r="F52" s="208"/>
      <c r="G52" s="208"/>
      <c r="H52" s="208"/>
      <c r="I52" s="208"/>
    </row>
    <row r="53" spans="1:9" ht="9.75" customHeight="1">
      <c r="A53" s="233"/>
      <c r="B53" s="208"/>
      <c r="C53" s="208"/>
      <c r="D53" s="208"/>
      <c r="E53" s="208"/>
      <c r="F53" s="208"/>
      <c r="G53" s="208"/>
      <c r="H53" s="208"/>
      <c r="I53" s="208"/>
    </row>
    <row r="54" spans="1:10" ht="18.75" customHeight="1">
      <c r="A54" s="233"/>
      <c r="B54" s="481" t="s">
        <v>160</v>
      </c>
      <c r="C54" s="481"/>
      <c r="D54" s="481"/>
      <c r="E54" s="481" t="s">
        <v>161</v>
      </c>
      <c r="F54" s="481"/>
      <c r="G54" s="481"/>
      <c r="H54" s="481" t="s">
        <v>162</v>
      </c>
      <c r="I54" s="481"/>
      <c r="J54" s="481"/>
    </row>
    <row r="55" spans="1:9" ht="9" customHeight="1">
      <c r="A55" s="223"/>
      <c r="B55" s="208"/>
      <c r="C55" s="208"/>
      <c r="D55" s="208"/>
      <c r="E55" s="208"/>
      <c r="F55" s="208"/>
      <c r="G55" s="208"/>
      <c r="H55" s="208"/>
      <c r="I55" s="208"/>
    </row>
    <row r="56" spans="1:9" ht="14.25">
      <c r="A56" s="223" t="s">
        <v>171</v>
      </c>
      <c r="B56" s="208"/>
      <c r="C56" s="208"/>
      <c r="D56" s="208"/>
      <c r="E56" s="208"/>
      <c r="F56" s="208"/>
      <c r="G56" s="208"/>
      <c r="H56" s="208"/>
      <c r="I56" s="208"/>
    </row>
    <row r="57" spans="1:9" ht="5.25" customHeight="1">
      <c r="A57" s="223"/>
      <c r="B57" s="208"/>
      <c r="C57" s="208"/>
      <c r="D57" s="208"/>
      <c r="E57" s="208"/>
      <c r="F57" s="208"/>
      <c r="G57" s="208"/>
      <c r="H57" s="208"/>
      <c r="I57" s="208"/>
    </row>
    <row r="58" spans="1:11" ht="21.75" customHeight="1">
      <c r="A58" s="487" t="s">
        <v>172</v>
      </c>
      <c r="B58" s="488"/>
      <c r="C58" s="488"/>
      <c r="D58" s="488"/>
      <c r="E58" s="488"/>
      <c r="F58" s="488"/>
      <c r="G58" s="488"/>
      <c r="H58" s="234" t="s">
        <v>72</v>
      </c>
      <c r="I58" s="141"/>
      <c r="J58" s="234" t="s">
        <v>43</v>
      </c>
      <c r="K58" s="212"/>
    </row>
    <row r="59" spans="1:11" ht="14.25" customHeight="1">
      <c r="A59" s="235" t="s">
        <v>173</v>
      </c>
      <c r="B59" s="236"/>
      <c r="C59" s="236"/>
      <c r="D59" s="236"/>
      <c r="E59" s="208"/>
      <c r="F59" s="208"/>
      <c r="G59" s="208"/>
      <c r="H59" s="147"/>
      <c r="I59" s="147"/>
      <c r="J59" s="147"/>
      <c r="K59" s="214"/>
    </row>
    <row r="60" spans="1:11" ht="20.25" customHeight="1">
      <c r="A60" s="493" t="s">
        <v>174</v>
      </c>
      <c r="B60" s="494"/>
      <c r="C60" s="494"/>
      <c r="D60" s="494"/>
      <c r="E60" s="494"/>
      <c r="F60" s="494"/>
      <c r="G60" s="494"/>
      <c r="H60" s="231" t="s">
        <v>72</v>
      </c>
      <c r="I60" s="147"/>
      <c r="J60" s="231" t="s">
        <v>43</v>
      </c>
      <c r="K60" s="214"/>
    </row>
    <row r="61" spans="1:11" ht="12.75" customHeight="1">
      <c r="A61" s="235"/>
      <c r="B61" s="236"/>
      <c r="C61" s="236"/>
      <c r="D61" s="236"/>
      <c r="E61" s="208"/>
      <c r="F61" s="208"/>
      <c r="G61" s="208"/>
      <c r="H61" s="208"/>
      <c r="I61" s="208"/>
      <c r="J61" s="208"/>
      <c r="K61" s="214"/>
    </row>
    <row r="62" spans="1:11" ht="17.25" customHeight="1">
      <c r="A62" s="490" t="s">
        <v>175</v>
      </c>
      <c r="B62" s="491"/>
      <c r="C62" s="491"/>
      <c r="D62" s="491"/>
      <c r="E62" s="491"/>
      <c r="F62" s="491"/>
      <c r="G62" s="491"/>
      <c r="H62" s="237" t="s">
        <v>72</v>
      </c>
      <c r="I62" s="179"/>
      <c r="J62" s="237" t="s">
        <v>43</v>
      </c>
      <c r="K62" s="216"/>
    </row>
    <row r="63" spans="1:11" ht="15" customHeight="1">
      <c r="A63" s="440" t="s">
        <v>116</v>
      </c>
      <c r="B63" s="440"/>
      <c r="C63" s="440"/>
      <c r="D63" s="440"/>
      <c r="E63" s="440"/>
      <c r="F63" s="440"/>
      <c r="G63" s="440"/>
      <c r="H63" s="440"/>
      <c r="I63" s="440"/>
      <c r="J63" s="440"/>
      <c r="K63" s="440"/>
    </row>
    <row r="64" spans="1:11" ht="18" customHeight="1">
      <c r="A64" s="238" t="s">
        <v>114</v>
      </c>
      <c r="B64" s="271" t="s">
        <v>176</v>
      </c>
      <c r="C64" s="272"/>
      <c r="D64" s="320" t="s">
        <v>177</v>
      </c>
      <c r="E64" s="320"/>
      <c r="F64" s="320" t="s">
        <v>12</v>
      </c>
      <c r="G64" s="320"/>
      <c r="H64" s="496" t="s">
        <v>178</v>
      </c>
      <c r="I64" s="497"/>
      <c r="J64" s="497"/>
      <c r="K64" s="498"/>
    </row>
    <row r="65" spans="1:11" ht="29.25" customHeight="1">
      <c r="A65" s="239"/>
      <c r="B65" s="499" t="str">
        <f>IF(A65&gt;0,CONCATENATE((VLOOKUP($A65,Inscription!$A$12:$G$211,3,FALSE)),"   ",(VLOOKUP($A65,Inscription!$A$12:$G$211,4,FALSE)))," ")</f>
        <v> </v>
      </c>
      <c r="C65" s="500"/>
      <c r="D65" s="501" t="str">
        <f>IF(A65&gt;0,(VLOOKUP($A65,Inscription!$A$12:$G$211,5,FALSE))," ")</f>
        <v> </v>
      </c>
      <c r="E65" s="501"/>
      <c r="F65" s="501" t="str">
        <f>IF(A65&gt;0,(VLOOKUP($A65,Inscription!$A$12:$G$211,7,FALSE))," ")</f>
        <v> </v>
      </c>
      <c r="G65" s="501"/>
      <c r="H65" s="502"/>
      <c r="I65" s="503"/>
      <c r="J65" s="503"/>
      <c r="K65" s="504"/>
    </row>
    <row r="66" spans="1:11" ht="29.25" customHeight="1">
      <c r="A66" s="209"/>
      <c r="B66" s="499" t="str">
        <f>IF(A66&gt;0,CONCATENATE((VLOOKUP($A66,Inscription!$A$12:$G$211,3,FALSE)),"   ",(VLOOKUP($A66,Inscription!$A$12:$G$211,4,FALSE)))," ")</f>
        <v> </v>
      </c>
      <c r="C66" s="500"/>
      <c r="D66" s="501" t="str">
        <f>IF(A66&gt;0,(VLOOKUP($A66,Inscription!$A$12:$G$211,5,FALSE))," ")</f>
        <v> </v>
      </c>
      <c r="E66" s="501"/>
      <c r="F66" s="501" t="str">
        <f>IF(A66&gt;0,(VLOOKUP($A66,Inscription!$A$12:$G$211,7,FALSE))," ")</f>
        <v> </v>
      </c>
      <c r="G66" s="501"/>
      <c r="H66" s="502"/>
      <c r="I66" s="503"/>
      <c r="J66" s="503"/>
      <c r="K66" s="504"/>
    </row>
    <row r="67" spans="1:11" ht="29.25" customHeight="1">
      <c r="A67" s="209"/>
      <c r="B67" s="499" t="str">
        <f>IF(A67&gt;0,CONCATENATE((VLOOKUP($A67,Inscription!$A$12:$G$211,3,FALSE)),"   ",(VLOOKUP($A67,Inscription!$A$12:$G$211,4,FALSE)))," ")</f>
        <v> </v>
      </c>
      <c r="C67" s="500"/>
      <c r="D67" s="501" t="str">
        <f>IF(A67&gt;0,(VLOOKUP($A67,Inscription!$A$12:$G$211,5,FALSE))," ")</f>
        <v> </v>
      </c>
      <c r="E67" s="501"/>
      <c r="F67" s="501" t="str">
        <f>IF(A67&gt;0,(VLOOKUP($A67,Inscription!$A$12:$G$211,7,FALSE))," ")</f>
        <v> </v>
      </c>
      <c r="G67" s="501"/>
      <c r="H67" s="502"/>
      <c r="I67" s="503"/>
      <c r="J67" s="503"/>
      <c r="K67" s="504"/>
    </row>
    <row r="68" spans="1:11" ht="29.25" customHeight="1">
      <c r="A68" s="209"/>
      <c r="B68" s="499" t="str">
        <f>IF(A68&gt;0,CONCATENATE((VLOOKUP($A68,Inscription!$A$12:$G$211,3,FALSE)),"   ",(VLOOKUP($A68,Inscription!$A$12:$G$211,4,FALSE)))," ")</f>
        <v> </v>
      </c>
      <c r="C68" s="500"/>
      <c r="D68" s="501" t="str">
        <f>IF(A68&gt;0,(VLOOKUP($A68,Inscription!$A$12:$G$211,5,FALSE))," ")</f>
        <v> </v>
      </c>
      <c r="E68" s="501"/>
      <c r="F68" s="501" t="str">
        <f>IF(A68&gt;0,(VLOOKUP($A68,Inscription!$A$12:$G$211,7,FALSE))," ")</f>
        <v> </v>
      </c>
      <c r="G68" s="501"/>
      <c r="H68" s="502"/>
      <c r="I68" s="503"/>
      <c r="J68" s="503"/>
      <c r="K68" s="504"/>
    </row>
    <row r="69" spans="1:11" ht="29.25" customHeight="1">
      <c r="A69" s="209"/>
      <c r="B69" s="499" t="str">
        <f>IF(A69&gt;0,CONCATENATE((VLOOKUP($A69,Inscription!$A$12:$G$211,3,FALSE)),"   ",(VLOOKUP($A69,Inscription!$A$12:$G$211,4,FALSE)))," ")</f>
        <v> </v>
      </c>
      <c r="C69" s="500"/>
      <c r="D69" s="501" t="str">
        <f>IF(A69&gt;0,(VLOOKUP($A69,Inscription!$A$12:$G$211,5,FALSE))," ")</f>
        <v> </v>
      </c>
      <c r="E69" s="501"/>
      <c r="F69" s="501" t="str">
        <f>IF(A69&gt;0,(VLOOKUP($A69,Inscription!$A$12:$G$211,7,FALSE))," ")</f>
        <v> </v>
      </c>
      <c r="G69" s="501"/>
      <c r="H69" s="502"/>
      <c r="I69" s="503"/>
      <c r="J69" s="503"/>
      <c r="K69" s="504"/>
    </row>
    <row r="70" spans="1:11" ht="29.25" customHeight="1">
      <c r="A70" s="209"/>
      <c r="B70" s="499" t="str">
        <f>IF(A70&gt;0,CONCATENATE((VLOOKUP($A70,Inscription!$A$12:$G$211,3,FALSE)),"   ",(VLOOKUP($A70,Inscription!$A$12:$G$211,4,FALSE)))," ")</f>
        <v> </v>
      </c>
      <c r="C70" s="500"/>
      <c r="D70" s="501" t="str">
        <f>IF(A70&gt;0,(VLOOKUP($A70,Inscription!$A$12:$G$211,5,FALSE))," ")</f>
        <v> </v>
      </c>
      <c r="E70" s="501"/>
      <c r="F70" s="501" t="str">
        <f>IF(A70&gt;0,(VLOOKUP($A70,Inscription!$A$12:$G$211,7,FALSE))," ")</f>
        <v> </v>
      </c>
      <c r="G70" s="501"/>
      <c r="H70" s="502"/>
      <c r="I70" s="503"/>
      <c r="J70" s="503"/>
      <c r="K70" s="504"/>
    </row>
    <row r="71" spans="1:11" ht="29.25" customHeight="1">
      <c r="A71" s="209"/>
      <c r="B71" s="499" t="str">
        <f>IF(A71&gt;0,CONCATENATE((VLOOKUP($A71,Inscription!$A$12:$G$211,3,FALSE)),"   ",(VLOOKUP($A71,Inscription!$A$12:$G$211,4,FALSE)))," ")</f>
        <v> </v>
      </c>
      <c r="C71" s="500"/>
      <c r="D71" s="501" t="str">
        <f>IF(A71&gt;0,(VLOOKUP($A71,Inscription!$A$12:$G$211,5,FALSE))," ")</f>
        <v> </v>
      </c>
      <c r="E71" s="501"/>
      <c r="F71" s="501" t="str">
        <f>IF(A71&gt;0,(VLOOKUP($A71,Inscription!$A$12:$G$211,7,FALSE))," ")</f>
        <v> </v>
      </c>
      <c r="G71" s="501"/>
      <c r="H71" s="502"/>
      <c r="I71" s="503"/>
      <c r="J71" s="503"/>
      <c r="K71" s="504"/>
    </row>
    <row r="72" spans="1:11" ht="29.25" customHeight="1">
      <c r="A72" s="209"/>
      <c r="B72" s="499" t="str">
        <f>IF(A72&gt;0,CONCATENATE((VLOOKUP($A72,Inscription!$A$12:$G$211,3,FALSE)),"   ",(VLOOKUP($A72,Inscription!$A$12:$G$211,4,FALSE)))," ")</f>
        <v> </v>
      </c>
      <c r="C72" s="500"/>
      <c r="D72" s="501" t="str">
        <f>IF(A72&gt;0,(VLOOKUP($A72,Inscription!$A$12:$G$211,5,FALSE))," ")</f>
        <v> </v>
      </c>
      <c r="E72" s="501"/>
      <c r="F72" s="501" t="str">
        <f>IF(A72&gt;0,(VLOOKUP($A72,Inscription!$A$12:$G$211,7,FALSE))," ")</f>
        <v> </v>
      </c>
      <c r="G72" s="501"/>
      <c r="H72" s="502"/>
      <c r="I72" s="503"/>
      <c r="J72" s="503"/>
      <c r="K72" s="504"/>
    </row>
    <row r="73" spans="1:11" ht="29.25" customHeight="1">
      <c r="A73" s="209"/>
      <c r="B73" s="499" t="str">
        <f>IF(A73&gt;0,CONCATENATE((VLOOKUP($A73,Inscription!$A$12:$G$211,3,FALSE)),"   ",(VLOOKUP($A73,Inscription!$A$12:$G$211,4,FALSE)))," ")</f>
        <v> </v>
      </c>
      <c r="C73" s="500"/>
      <c r="D73" s="501" t="str">
        <f>IF(A73&gt;0,(VLOOKUP($A73,Inscription!$A$12:$G$211,5,FALSE))," ")</f>
        <v> </v>
      </c>
      <c r="E73" s="501"/>
      <c r="F73" s="501" t="str">
        <f>IF(A73&gt;0,(VLOOKUP($A73,Inscription!$A$12:$G$211,7,FALSE))," ")</f>
        <v> </v>
      </c>
      <c r="G73" s="501"/>
      <c r="H73" s="502"/>
      <c r="I73" s="503"/>
      <c r="J73" s="503"/>
      <c r="K73" s="504"/>
    </row>
    <row r="74" spans="1:11" ht="29.25" customHeight="1">
      <c r="A74" s="209"/>
      <c r="B74" s="499" t="str">
        <f>IF(A74&gt;0,CONCATENATE((VLOOKUP($A74,Inscription!$A$12:$G$211,3,FALSE)),"   ",(VLOOKUP($A74,Inscription!$A$12:$G$211,4,FALSE)))," ")</f>
        <v> </v>
      </c>
      <c r="C74" s="500"/>
      <c r="D74" s="501" t="str">
        <f>IF(A74&gt;0,(VLOOKUP($A74,Inscription!$A$12:$G$211,5,FALSE))," ")</f>
        <v> </v>
      </c>
      <c r="E74" s="501"/>
      <c r="F74" s="501" t="str">
        <f>IF(A74&gt;0,(VLOOKUP($A74,Inscription!$A$12:$G$211,7,FALSE))," ")</f>
        <v> </v>
      </c>
      <c r="G74" s="501"/>
      <c r="H74" s="502"/>
      <c r="I74" s="503"/>
      <c r="J74" s="503"/>
      <c r="K74" s="504"/>
    </row>
    <row r="75" spans="1:9" ht="12.75">
      <c r="A75" s="240"/>
      <c r="B75" s="208"/>
      <c r="C75" s="208"/>
      <c r="D75" s="208"/>
      <c r="E75" s="208"/>
      <c r="F75" s="208"/>
      <c r="G75" s="208"/>
      <c r="H75" s="208"/>
      <c r="I75" s="208"/>
    </row>
    <row r="76" spans="1:11" ht="12.75">
      <c r="A76" s="505" t="s">
        <v>179</v>
      </c>
      <c r="B76" s="505"/>
      <c r="C76" s="505"/>
      <c r="D76" s="505"/>
      <c r="E76" s="505"/>
      <c r="F76" s="505"/>
      <c r="G76" s="505"/>
      <c r="H76" s="505"/>
      <c r="I76" s="505"/>
      <c r="J76" s="505"/>
      <c r="K76" s="505"/>
    </row>
    <row r="77" spans="1:9" ht="15">
      <c r="A77" s="241"/>
      <c r="B77" s="208"/>
      <c r="C77" s="208"/>
      <c r="D77" s="208"/>
      <c r="E77" s="208"/>
      <c r="F77" s="208"/>
      <c r="G77" s="208"/>
      <c r="H77" s="208"/>
      <c r="I77" s="208"/>
    </row>
    <row r="78" spans="1:9" ht="15">
      <c r="A78" s="241" t="s">
        <v>180</v>
      </c>
      <c r="B78" s="208"/>
      <c r="C78" s="208"/>
      <c r="D78" s="208"/>
      <c r="E78" s="208"/>
      <c r="F78" s="208"/>
      <c r="G78" s="208"/>
      <c r="H78" s="208"/>
      <c r="I78" s="208"/>
    </row>
    <row r="79" spans="1:9" ht="15">
      <c r="A79" s="241"/>
      <c r="B79" s="208"/>
      <c r="C79" s="208"/>
      <c r="D79" s="208"/>
      <c r="E79" s="208"/>
      <c r="F79" s="208"/>
      <c r="G79" s="208"/>
      <c r="H79" s="208"/>
      <c r="I79" s="208"/>
    </row>
    <row r="80" spans="1:9" ht="15">
      <c r="A80" s="241" t="s">
        <v>181</v>
      </c>
      <c r="B80" s="208"/>
      <c r="C80" s="208"/>
      <c r="D80" s="208"/>
      <c r="E80" s="208"/>
      <c r="F80" s="208"/>
      <c r="G80" s="208"/>
      <c r="H80" s="208"/>
      <c r="I80" s="208"/>
    </row>
    <row r="81" spans="1:9" ht="15">
      <c r="A81" s="241"/>
      <c r="B81" s="208"/>
      <c r="C81" s="208"/>
      <c r="D81" s="208"/>
      <c r="E81" s="208"/>
      <c r="F81" s="208"/>
      <c r="G81" s="208"/>
      <c r="H81" s="208"/>
      <c r="I81" s="208"/>
    </row>
    <row r="82" spans="1:9" ht="15">
      <c r="A82" s="241" t="s">
        <v>181</v>
      </c>
      <c r="B82" s="208"/>
      <c r="C82" s="208"/>
      <c r="D82" s="208"/>
      <c r="E82" s="208"/>
      <c r="F82" s="208"/>
      <c r="G82" s="208"/>
      <c r="H82" s="208"/>
      <c r="I82" s="208"/>
    </row>
    <row r="83" spans="1:11" ht="14.25">
      <c r="A83" s="208"/>
      <c r="B83" s="208"/>
      <c r="C83" s="208"/>
      <c r="D83" s="208"/>
      <c r="E83" s="208"/>
      <c r="F83" s="208"/>
      <c r="G83" s="208"/>
      <c r="H83" s="208"/>
      <c r="I83" s="208"/>
      <c r="J83" s="242" t="s">
        <v>145</v>
      </c>
      <c r="K83" s="243">
        <f>Inscription!D4</f>
        <v>0</v>
      </c>
    </row>
    <row r="84" spans="1:9" ht="14.25">
      <c r="A84" s="223"/>
      <c r="B84" s="208"/>
      <c r="C84" s="208"/>
      <c r="D84" s="208"/>
      <c r="E84" s="208"/>
      <c r="F84" s="208"/>
      <c r="G84" s="208"/>
      <c r="H84" s="208"/>
      <c r="I84" s="208"/>
    </row>
    <row r="85" spans="1:10" ht="14.25">
      <c r="A85" s="208"/>
      <c r="B85" s="208"/>
      <c r="C85" s="208"/>
      <c r="D85" s="208"/>
      <c r="E85" s="208"/>
      <c r="F85" s="208"/>
      <c r="G85" s="208"/>
      <c r="H85" s="208"/>
      <c r="I85" s="208"/>
      <c r="J85" s="242" t="s">
        <v>182</v>
      </c>
    </row>
    <row r="86" spans="1:9" ht="14.25">
      <c r="A86" s="223"/>
      <c r="B86" s="208"/>
      <c r="C86" s="208"/>
      <c r="D86" s="208"/>
      <c r="E86" s="208"/>
      <c r="F86" s="208"/>
      <c r="G86" s="208"/>
      <c r="H86" s="208"/>
      <c r="I86" s="208"/>
    </row>
    <row r="87" spans="1:9" ht="14.25">
      <c r="A87" s="223"/>
      <c r="B87" s="208"/>
      <c r="C87" s="208"/>
      <c r="D87" s="208"/>
      <c r="E87" s="208"/>
      <c r="F87" s="208"/>
      <c r="G87" s="208"/>
      <c r="H87" s="208"/>
      <c r="I87" s="208"/>
    </row>
    <row r="88" spans="1:9" ht="14.25">
      <c r="A88" s="223"/>
      <c r="B88" s="208"/>
      <c r="C88" s="208"/>
      <c r="D88" s="208"/>
      <c r="E88" s="208"/>
      <c r="F88" s="208"/>
      <c r="G88" s="208"/>
      <c r="H88" s="208"/>
      <c r="I88" s="208"/>
    </row>
    <row r="89" spans="1:9" ht="12.75">
      <c r="A89" s="244" t="s">
        <v>183</v>
      </c>
      <c r="B89" s="244" t="s">
        <v>184</v>
      </c>
      <c r="C89" s="208"/>
      <c r="D89" s="208"/>
      <c r="E89" s="208"/>
      <c r="F89" s="208"/>
      <c r="G89" s="208"/>
      <c r="H89" s="208"/>
      <c r="I89" s="208"/>
    </row>
    <row r="90" spans="1:9" ht="12.75">
      <c r="A90" s="208"/>
      <c r="B90" s="208"/>
      <c r="C90" s="208"/>
      <c r="D90" s="208"/>
      <c r="E90" s="244" t="s">
        <v>185</v>
      </c>
      <c r="F90" s="208"/>
      <c r="G90" s="208"/>
      <c r="H90" s="208"/>
      <c r="I90" s="208"/>
    </row>
    <row r="91" ht="12.75">
      <c r="E91" s="219" t="s">
        <v>186</v>
      </c>
    </row>
    <row r="92" ht="12.75">
      <c r="E92" s="219" t="s">
        <v>187</v>
      </c>
    </row>
    <row r="93" spans="1:11" ht="29.25" customHeight="1">
      <c r="A93" s="506" t="s">
        <v>188</v>
      </c>
      <c r="B93" s="506"/>
      <c r="C93" s="506"/>
      <c r="D93" s="506"/>
      <c r="E93" s="506"/>
      <c r="F93" s="506"/>
      <c r="G93" s="506"/>
      <c r="H93" s="506"/>
      <c r="I93" s="506"/>
      <c r="J93" s="506"/>
      <c r="K93" s="506"/>
    </row>
    <row r="94" ht="12.75">
      <c r="A94" s="219"/>
    </row>
  </sheetData>
  <sheetProtection/>
  <mergeCells count="108">
    <mergeCell ref="A76:K76"/>
    <mergeCell ref="A93:K93"/>
    <mergeCell ref="B73:C73"/>
    <mergeCell ref="D73:E73"/>
    <mergeCell ref="F73:G73"/>
    <mergeCell ref="H73:K73"/>
    <mergeCell ref="B74:C74"/>
    <mergeCell ref="D74:E74"/>
    <mergeCell ref="F74:G74"/>
    <mergeCell ref="H74:K74"/>
    <mergeCell ref="B71:C71"/>
    <mergeCell ref="D71:E71"/>
    <mergeCell ref="F71:G71"/>
    <mergeCell ref="H71:K71"/>
    <mergeCell ref="B72:C72"/>
    <mergeCell ref="D72:E72"/>
    <mergeCell ref="F72:G72"/>
    <mergeCell ref="H72:K72"/>
    <mergeCell ref="B69:C69"/>
    <mergeCell ref="D69:E69"/>
    <mergeCell ref="F69:G69"/>
    <mergeCell ref="H69:K69"/>
    <mergeCell ref="B70:C70"/>
    <mergeCell ref="D70:E70"/>
    <mergeCell ref="F70:G70"/>
    <mergeCell ref="H70:K70"/>
    <mergeCell ref="B67:C67"/>
    <mergeCell ref="D67:E67"/>
    <mergeCell ref="F67:G67"/>
    <mergeCell ref="H67:K67"/>
    <mergeCell ref="B68:C68"/>
    <mergeCell ref="D68:E68"/>
    <mergeCell ref="F68:G68"/>
    <mergeCell ref="H68:K68"/>
    <mergeCell ref="B65:C65"/>
    <mergeCell ref="D65:E65"/>
    <mergeCell ref="F65:G65"/>
    <mergeCell ref="H65:K65"/>
    <mergeCell ref="B66:C66"/>
    <mergeCell ref="D66:E66"/>
    <mergeCell ref="F66:G66"/>
    <mergeCell ref="H66:K66"/>
    <mergeCell ref="A58:G58"/>
    <mergeCell ref="A60:G60"/>
    <mergeCell ref="A62:G62"/>
    <mergeCell ref="A63:K63"/>
    <mergeCell ref="B64:C64"/>
    <mergeCell ref="D64:E64"/>
    <mergeCell ref="F64:G64"/>
    <mergeCell ref="H64:K64"/>
    <mergeCell ref="A50:D50"/>
    <mergeCell ref="A51:D51"/>
    <mergeCell ref="E51:J51"/>
    <mergeCell ref="B54:D54"/>
    <mergeCell ref="E54:G54"/>
    <mergeCell ref="H54:J54"/>
    <mergeCell ref="A41:C41"/>
    <mergeCell ref="F41:G41"/>
    <mergeCell ref="I41:J41"/>
    <mergeCell ref="A44:K44"/>
    <mergeCell ref="A45:K46"/>
    <mergeCell ref="A49:D49"/>
    <mergeCell ref="A37:C37"/>
    <mergeCell ref="F37:G37"/>
    <mergeCell ref="I37:J37"/>
    <mergeCell ref="A39:C39"/>
    <mergeCell ref="F39:G39"/>
    <mergeCell ref="I39:J39"/>
    <mergeCell ref="A25:C25"/>
    <mergeCell ref="D25:K25"/>
    <mergeCell ref="B28:D28"/>
    <mergeCell ref="E28:G28"/>
    <mergeCell ref="H28:J28"/>
    <mergeCell ref="E32:F32"/>
    <mergeCell ref="H32:J32"/>
    <mergeCell ref="A16:K16"/>
    <mergeCell ref="A19:C19"/>
    <mergeCell ref="D19:K19"/>
    <mergeCell ref="B21:C21"/>
    <mergeCell ref="E21:I21"/>
    <mergeCell ref="A23:C23"/>
    <mergeCell ref="D23:K23"/>
    <mergeCell ref="B14:E14"/>
    <mergeCell ref="F14:H14"/>
    <mergeCell ref="I14:K14"/>
    <mergeCell ref="B15:E15"/>
    <mergeCell ref="F15:H15"/>
    <mergeCell ref="I15:K15"/>
    <mergeCell ref="F10:G10"/>
    <mergeCell ref="H10:J10"/>
    <mergeCell ref="A12:E12"/>
    <mergeCell ref="F12:H12"/>
    <mergeCell ref="I12:K12"/>
    <mergeCell ref="B13:E13"/>
    <mergeCell ref="F13:H13"/>
    <mergeCell ref="I13:K13"/>
    <mergeCell ref="A7:B7"/>
    <mergeCell ref="D7:G7"/>
    <mergeCell ref="I7:K7"/>
    <mergeCell ref="B8:K8"/>
    <mergeCell ref="B9:E9"/>
    <mergeCell ref="G9:J9"/>
    <mergeCell ref="A1:K1"/>
    <mergeCell ref="A2:K2"/>
    <mergeCell ref="A3:K3"/>
    <mergeCell ref="A4:K4"/>
    <mergeCell ref="A5:K5"/>
    <mergeCell ref="A6:K6"/>
  </mergeCells>
  <printOptions horizontalCentered="1"/>
  <pageMargins left="0.2755905511811024" right="0.31496062992125984" top="0.3937007874015748" bottom="0.7874015748031497" header="0.2755905511811024" footer="0.590551181102362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I136"/>
  <sheetViews>
    <sheetView showZeros="0" workbookViewId="0" topLeftCell="A1">
      <selection activeCell="C26" sqref="C26:E26"/>
    </sheetView>
  </sheetViews>
  <sheetFormatPr defaultColWidth="11.421875" defaultRowHeight="12.75"/>
  <cols>
    <col min="1" max="1" width="7.28125" style="39" customWidth="1"/>
    <col min="2" max="2" width="6.7109375" style="39" customWidth="1"/>
    <col min="3" max="3" width="9.140625" style="39" customWidth="1"/>
    <col min="4" max="4" width="9.28125" style="39" customWidth="1"/>
    <col min="5" max="5" width="8.421875" style="39" customWidth="1"/>
    <col min="6" max="6" width="25.140625" style="39" bestFit="1" customWidth="1"/>
    <col min="7" max="7" width="14.57421875" style="39" bestFit="1" customWidth="1"/>
    <col min="8" max="8" width="14.00390625" style="39" customWidth="1"/>
    <col min="9" max="9" width="9.28125" style="39" customWidth="1"/>
    <col min="10" max="16384" width="11.421875" style="39" customWidth="1"/>
  </cols>
  <sheetData>
    <row r="1" spans="1:9" ht="12.75">
      <c r="A1" s="71" t="s">
        <v>31</v>
      </c>
      <c r="B1" s="71"/>
      <c r="C1" s="510" t="str">
        <f>'CLASS SCRATCH'!$C$1</f>
        <v>  </v>
      </c>
      <c r="D1" s="510"/>
      <c r="E1" s="510"/>
      <c r="F1" s="510"/>
      <c r="G1" s="345">
        <f>IF(Inscription!$D$4&gt;0,"DATE :  "&amp;TEXT(Inscription!D$4,"jj mmmm aaaa"),"")</f>
      </c>
      <c r="H1" s="345"/>
      <c r="I1" s="345"/>
    </row>
    <row r="2" spans="1:9" ht="12.75">
      <c r="A2" s="60">
        <f>Inscription!D5</f>
        <v>0</v>
      </c>
      <c r="C2" s="60"/>
      <c r="D2" s="60"/>
      <c r="E2" s="60"/>
      <c r="F2" s="41" t="s">
        <v>33</v>
      </c>
      <c r="G2" s="40">
        <f>'CLASS SCRATCH'!G2</f>
        <v>0</v>
      </c>
      <c r="H2" s="41" t="s">
        <v>34</v>
      </c>
      <c r="I2" s="60">
        <f>'CLASS SCRATCH'!I2</f>
        <v>0</v>
      </c>
    </row>
    <row r="3" spans="1:9" ht="12.75">
      <c r="A3" s="42" t="s">
        <v>0</v>
      </c>
      <c r="B3" s="7" t="s">
        <v>39</v>
      </c>
      <c r="C3" s="512" t="s">
        <v>37</v>
      </c>
      <c r="D3" s="513"/>
      <c r="E3" s="514"/>
      <c r="F3" s="7" t="s">
        <v>1</v>
      </c>
      <c r="G3" s="7" t="s">
        <v>40</v>
      </c>
      <c r="H3" s="7" t="s">
        <v>38</v>
      </c>
      <c r="I3" s="7" t="s">
        <v>13</v>
      </c>
    </row>
    <row r="4" spans="1:9" ht="13.5">
      <c r="A4" s="77">
        <f>IF(COUNTIF('CLASS SCRATCH'!$B$4:$B$193,'CLASS SCRATCH'!$B4)&gt;1,"EX-AEQ.",'CLASS SCRATCH'!$B4)</f>
        <v>1</v>
      </c>
      <c r="B4" s="15">
        <f>'CLASS SCRATCH'!C4</f>
      </c>
      <c r="C4" s="507" t="str">
        <f>'CLASS SCRATCH'!D4</f>
        <v> </v>
      </c>
      <c r="D4" s="508"/>
      <c r="E4" s="509"/>
      <c r="F4" s="62" t="str">
        <f>'CLASS SCRATCH'!F4</f>
        <v> </v>
      </c>
      <c r="G4" s="43" t="str">
        <f>'CLASS SCRATCH'!G4</f>
        <v> </v>
      </c>
      <c r="H4" s="62" t="str">
        <f>'CLASS SCRATCH'!H4</f>
        <v> </v>
      </c>
      <c r="I4" s="44">
        <f>'CLASS SCRATCH'!I4</f>
        <v>0</v>
      </c>
    </row>
    <row r="5" spans="1:9" ht="13.5">
      <c r="A5" s="77">
        <f>IF(COUNTIF('CLASS SCRATCH'!$B$4:$B$193,'CLASS SCRATCH'!$B5)&gt;1,"EX-AEQ.",'CLASS SCRATCH'!$B5)</f>
        <v>2</v>
      </c>
      <c r="B5" s="15">
        <f>'CLASS SCRATCH'!C5</f>
      </c>
      <c r="C5" s="507" t="str">
        <f>'CLASS SCRATCH'!D5</f>
        <v> </v>
      </c>
      <c r="D5" s="508"/>
      <c r="E5" s="509"/>
      <c r="F5" s="62" t="str">
        <f>'CLASS SCRATCH'!F5</f>
        <v> </v>
      </c>
      <c r="G5" s="43" t="str">
        <f>'CLASS SCRATCH'!G5</f>
        <v> </v>
      </c>
      <c r="H5" s="62" t="str">
        <f>'CLASS SCRATCH'!H5</f>
        <v> </v>
      </c>
      <c r="I5" s="44">
        <f>'CLASS SCRATCH'!I5</f>
        <v>0</v>
      </c>
    </row>
    <row r="6" spans="1:9" ht="13.5">
      <c r="A6" s="77">
        <f>IF(COUNTIF('CLASS SCRATCH'!$B$4:$B$193,'CLASS SCRATCH'!$B6)&gt;1,"EX-AEQ.",'CLASS SCRATCH'!$B6)</f>
        <v>3</v>
      </c>
      <c r="B6" s="15">
        <f>'CLASS SCRATCH'!C6</f>
      </c>
      <c r="C6" s="507" t="str">
        <f>'CLASS SCRATCH'!D6</f>
        <v> </v>
      </c>
      <c r="D6" s="508"/>
      <c r="E6" s="509"/>
      <c r="F6" s="62" t="str">
        <f>'CLASS SCRATCH'!F6</f>
        <v> </v>
      </c>
      <c r="G6" s="43" t="str">
        <f>'CLASS SCRATCH'!G6</f>
        <v> </v>
      </c>
      <c r="H6" s="62" t="str">
        <f>'CLASS SCRATCH'!H6</f>
        <v> </v>
      </c>
      <c r="I6" s="44">
        <f>'CLASS SCRATCH'!I6</f>
        <v>0</v>
      </c>
    </row>
    <row r="7" spans="1:9" ht="13.5">
      <c r="A7" s="77">
        <f>IF(COUNTIF('CLASS SCRATCH'!$B$4:$B$193,'CLASS SCRATCH'!$B7)&gt;1,"EX-AEQ.",'CLASS SCRATCH'!$B7)</f>
        <v>4</v>
      </c>
      <c r="B7" s="15">
        <f>'CLASS SCRATCH'!C7</f>
      </c>
      <c r="C7" s="507" t="str">
        <f>'CLASS SCRATCH'!D7</f>
        <v> </v>
      </c>
      <c r="D7" s="508"/>
      <c r="E7" s="509"/>
      <c r="F7" s="62" t="str">
        <f>'CLASS SCRATCH'!F7</f>
        <v> </v>
      </c>
      <c r="G7" s="43" t="str">
        <f>'CLASS SCRATCH'!G7</f>
        <v> </v>
      </c>
      <c r="H7" s="62" t="str">
        <f>'CLASS SCRATCH'!H7</f>
        <v> </v>
      </c>
      <c r="I7" s="44">
        <f>'CLASS SCRATCH'!I7</f>
        <v>0</v>
      </c>
    </row>
    <row r="8" spans="1:9" ht="13.5">
      <c r="A8" s="77">
        <f>IF(COUNTIF('CLASS SCRATCH'!$B$4:$B$193,'CLASS SCRATCH'!$B8)&gt;1,"EX-AEQ.",'CLASS SCRATCH'!$B8)</f>
        <v>5</v>
      </c>
      <c r="B8" s="15">
        <f>'CLASS SCRATCH'!C8</f>
      </c>
      <c r="C8" s="507" t="str">
        <f>'CLASS SCRATCH'!D8</f>
        <v> </v>
      </c>
      <c r="D8" s="508"/>
      <c r="E8" s="509"/>
      <c r="F8" s="62" t="str">
        <f>'CLASS SCRATCH'!F8</f>
        <v> </v>
      </c>
      <c r="G8" s="43" t="str">
        <f>'CLASS SCRATCH'!G8</f>
        <v> </v>
      </c>
      <c r="H8" s="62" t="str">
        <f>'CLASS SCRATCH'!H8</f>
        <v> </v>
      </c>
      <c r="I8" s="44">
        <f>'CLASS SCRATCH'!I8</f>
        <v>0</v>
      </c>
    </row>
    <row r="9" spans="1:9" ht="13.5">
      <c r="A9" s="77">
        <f>IF(COUNTIF('CLASS SCRATCH'!$B$4:$B$193,'CLASS SCRATCH'!$B9)&gt;1,"EX-AEQ.",'CLASS SCRATCH'!$B9)</f>
        <v>6</v>
      </c>
      <c r="B9" s="15">
        <f>'CLASS SCRATCH'!C9</f>
      </c>
      <c r="C9" s="507" t="str">
        <f>'CLASS SCRATCH'!D9</f>
        <v> </v>
      </c>
      <c r="D9" s="508"/>
      <c r="E9" s="509"/>
      <c r="F9" s="62" t="str">
        <f>'CLASS SCRATCH'!F9</f>
        <v> </v>
      </c>
      <c r="G9" s="43" t="str">
        <f>'CLASS SCRATCH'!G9</f>
        <v> </v>
      </c>
      <c r="H9" s="62" t="str">
        <f>'CLASS SCRATCH'!H9</f>
        <v> </v>
      </c>
      <c r="I9" s="44">
        <f>'CLASS SCRATCH'!I9</f>
        <v>0</v>
      </c>
    </row>
    <row r="10" spans="1:9" ht="13.5">
      <c r="A10" s="77">
        <f>IF(COUNTIF('CLASS SCRATCH'!$B$4:$B$193,'CLASS SCRATCH'!$B10)&gt;1,"EX-AEQ.",'CLASS SCRATCH'!$B10)</f>
        <v>7</v>
      </c>
      <c r="B10" s="15">
        <f>'CLASS SCRATCH'!C10</f>
      </c>
      <c r="C10" s="507" t="str">
        <f>'CLASS SCRATCH'!D10</f>
        <v> </v>
      </c>
      <c r="D10" s="508"/>
      <c r="E10" s="509"/>
      <c r="F10" s="62" t="str">
        <f>'CLASS SCRATCH'!F10</f>
        <v> </v>
      </c>
      <c r="G10" s="43" t="str">
        <f>'CLASS SCRATCH'!G10</f>
        <v> </v>
      </c>
      <c r="H10" s="62" t="str">
        <f>'CLASS SCRATCH'!H10</f>
        <v> </v>
      </c>
      <c r="I10" s="44">
        <f>'CLASS SCRATCH'!I10</f>
        <v>0</v>
      </c>
    </row>
    <row r="11" spans="1:9" ht="13.5">
      <c r="A11" s="77">
        <f>IF(COUNTIF('CLASS SCRATCH'!$B$4:$B$193,'CLASS SCRATCH'!$B11)&gt;1,"EX-AEQ.",'CLASS SCRATCH'!$B11)</f>
        <v>8</v>
      </c>
      <c r="B11" s="15">
        <f>'CLASS SCRATCH'!C11</f>
      </c>
      <c r="C11" s="507" t="str">
        <f>'CLASS SCRATCH'!D11</f>
        <v> </v>
      </c>
      <c r="D11" s="508"/>
      <c r="E11" s="509"/>
      <c r="F11" s="62" t="str">
        <f>'CLASS SCRATCH'!F11</f>
        <v> </v>
      </c>
      <c r="G11" s="43" t="str">
        <f>'CLASS SCRATCH'!G11</f>
        <v> </v>
      </c>
      <c r="H11" s="62" t="str">
        <f>'CLASS SCRATCH'!H11</f>
        <v> </v>
      </c>
      <c r="I11" s="44">
        <f>'CLASS SCRATCH'!I11</f>
        <v>0</v>
      </c>
    </row>
    <row r="12" spans="1:9" ht="13.5">
      <c r="A12" s="77">
        <f>IF(COUNTIF('CLASS SCRATCH'!$B$4:$B$193,'CLASS SCRATCH'!$B12)&gt;1,"EX-AEQ.",'CLASS SCRATCH'!$B12)</f>
        <v>9</v>
      </c>
      <c r="B12" s="15">
        <f>'CLASS SCRATCH'!C12</f>
      </c>
      <c r="C12" s="507" t="str">
        <f>'CLASS SCRATCH'!D12</f>
        <v> </v>
      </c>
      <c r="D12" s="508"/>
      <c r="E12" s="509"/>
      <c r="F12" s="62" t="str">
        <f>'CLASS SCRATCH'!F12</f>
        <v> </v>
      </c>
      <c r="G12" s="43" t="str">
        <f>'CLASS SCRATCH'!G12</f>
        <v> </v>
      </c>
      <c r="H12" s="62" t="str">
        <f>'CLASS SCRATCH'!H12</f>
        <v> </v>
      </c>
      <c r="I12" s="44">
        <f>'CLASS SCRATCH'!I12</f>
        <v>0</v>
      </c>
    </row>
    <row r="13" spans="1:9" ht="13.5">
      <c r="A13" s="77">
        <f>IF(COUNTIF('CLASS SCRATCH'!$B$4:$B$193,'CLASS SCRATCH'!$B13)&gt;1,"EX-AEQ.",'CLASS SCRATCH'!$B13)</f>
        <v>10</v>
      </c>
      <c r="B13" s="15">
        <f>'CLASS SCRATCH'!C13</f>
      </c>
      <c r="C13" s="507" t="str">
        <f>'CLASS SCRATCH'!D13</f>
        <v> </v>
      </c>
      <c r="D13" s="508"/>
      <c r="E13" s="509"/>
      <c r="F13" s="62" t="str">
        <f>'CLASS SCRATCH'!F13</f>
        <v> </v>
      </c>
      <c r="G13" s="43" t="str">
        <f>'CLASS SCRATCH'!G13</f>
        <v> </v>
      </c>
      <c r="H13" s="62" t="str">
        <f>'CLASS SCRATCH'!H13</f>
        <v> </v>
      </c>
      <c r="I13" s="44">
        <f>'CLASS SCRATCH'!I13</f>
        <v>0</v>
      </c>
    </row>
    <row r="14" spans="1:9" ht="13.5">
      <c r="A14" s="77">
        <f>IF(COUNTIF('CLASS SCRATCH'!$B$4:$B$193,'CLASS SCRATCH'!$B14)&gt;1,"EX-AEQ.",'CLASS SCRATCH'!$B14)</f>
        <v>11</v>
      </c>
      <c r="B14" s="15">
        <f>'CLASS SCRATCH'!C14</f>
      </c>
      <c r="C14" s="507" t="str">
        <f>'CLASS SCRATCH'!D14</f>
        <v> </v>
      </c>
      <c r="D14" s="508"/>
      <c r="E14" s="509"/>
      <c r="F14" s="62" t="str">
        <f>'CLASS SCRATCH'!F14</f>
        <v> </v>
      </c>
      <c r="G14" s="43" t="str">
        <f>'CLASS SCRATCH'!G14</f>
        <v> </v>
      </c>
      <c r="H14" s="62" t="str">
        <f>'CLASS SCRATCH'!H14</f>
        <v> </v>
      </c>
      <c r="I14" s="44">
        <f>'CLASS SCRATCH'!I14</f>
        <v>0</v>
      </c>
    </row>
    <row r="15" spans="1:9" ht="13.5">
      <c r="A15" s="77">
        <f>IF(COUNTIF('CLASS SCRATCH'!$B$4:$B$193,'CLASS SCRATCH'!$B15)&gt;1,"EX-AEQ.",'CLASS SCRATCH'!$B15)</f>
        <v>12</v>
      </c>
      <c r="B15" s="15">
        <f>'CLASS SCRATCH'!C15</f>
      </c>
      <c r="C15" s="507" t="str">
        <f>'CLASS SCRATCH'!D15</f>
        <v> </v>
      </c>
      <c r="D15" s="508"/>
      <c r="E15" s="509"/>
      <c r="F15" s="62" t="str">
        <f>'CLASS SCRATCH'!F15</f>
        <v> </v>
      </c>
      <c r="G15" s="43" t="str">
        <f>'CLASS SCRATCH'!G15</f>
        <v> </v>
      </c>
      <c r="H15" s="62" t="str">
        <f>'CLASS SCRATCH'!H15</f>
        <v> </v>
      </c>
      <c r="I15" s="44">
        <f>'CLASS SCRATCH'!I15</f>
        <v>0</v>
      </c>
    </row>
    <row r="16" spans="1:9" ht="13.5">
      <c r="A16" s="77">
        <f>IF(COUNTIF('CLASS SCRATCH'!$B$4:$B$193,'CLASS SCRATCH'!$B16)&gt;1,"EX-AEQ.",'CLASS SCRATCH'!$B16)</f>
        <v>13</v>
      </c>
      <c r="B16" s="15">
        <f>'CLASS SCRATCH'!C16</f>
      </c>
      <c r="C16" s="507" t="str">
        <f>'CLASS SCRATCH'!D16</f>
        <v> </v>
      </c>
      <c r="D16" s="508"/>
      <c r="E16" s="509"/>
      <c r="F16" s="62" t="str">
        <f>'CLASS SCRATCH'!F16</f>
        <v> </v>
      </c>
      <c r="G16" s="43" t="str">
        <f>'CLASS SCRATCH'!G16</f>
        <v> </v>
      </c>
      <c r="H16" s="62" t="str">
        <f>'CLASS SCRATCH'!H16</f>
        <v> </v>
      </c>
      <c r="I16" s="44">
        <f>'CLASS SCRATCH'!I16</f>
        <v>0</v>
      </c>
    </row>
    <row r="17" spans="1:9" ht="13.5">
      <c r="A17" s="77">
        <f>IF(COUNTIF('CLASS SCRATCH'!$B$4:$B$193,'CLASS SCRATCH'!$B17)&gt;1,"EX-AEQ.",'CLASS SCRATCH'!$B17)</f>
        <v>14</v>
      </c>
      <c r="B17" s="15">
        <f>'CLASS SCRATCH'!C17</f>
      </c>
      <c r="C17" s="507" t="str">
        <f>'CLASS SCRATCH'!D17</f>
        <v> </v>
      </c>
      <c r="D17" s="508"/>
      <c r="E17" s="509"/>
      <c r="F17" s="62" t="str">
        <f>'CLASS SCRATCH'!F17</f>
        <v> </v>
      </c>
      <c r="G17" s="43" t="str">
        <f>'CLASS SCRATCH'!G17</f>
        <v> </v>
      </c>
      <c r="H17" s="62" t="str">
        <f>'CLASS SCRATCH'!H17</f>
        <v> </v>
      </c>
      <c r="I17" s="44">
        <f>'CLASS SCRATCH'!I17</f>
        <v>0</v>
      </c>
    </row>
    <row r="18" spans="1:9" ht="13.5">
      <c r="A18" s="77">
        <f>IF(COUNTIF('CLASS SCRATCH'!$B$4:$B$193,'CLASS SCRATCH'!$B18)&gt;1,"EX-AEQ.",'CLASS SCRATCH'!$B18)</f>
        <v>15</v>
      </c>
      <c r="B18" s="15">
        <f>'CLASS SCRATCH'!C18</f>
      </c>
      <c r="C18" s="507" t="str">
        <f>'CLASS SCRATCH'!D18</f>
        <v> </v>
      </c>
      <c r="D18" s="508"/>
      <c r="E18" s="509"/>
      <c r="F18" s="62" t="str">
        <f>'CLASS SCRATCH'!F18</f>
        <v> </v>
      </c>
      <c r="G18" s="43" t="str">
        <f>'CLASS SCRATCH'!G18</f>
        <v> </v>
      </c>
      <c r="H18" s="62" t="str">
        <f>'CLASS SCRATCH'!H18</f>
        <v> </v>
      </c>
      <c r="I18" s="44">
        <f>'CLASS SCRATCH'!I18</f>
        <v>0</v>
      </c>
    </row>
    <row r="19" spans="1:9" ht="13.5">
      <c r="A19" s="77">
        <f>IF(COUNTIF('CLASS SCRATCH'!$B$4:$B$193,'CLASS SCRATCH'!$B19)&gt;1,"EX-AEQ.",'CLASS SCRATCH'!$B19)</f>
        <v>16</v>
      </c>
      <c r="B19" s="15">
        <f>'CLASS SCRATCH'!C19</f>
      </c>
      <c r="C19" s="507" t="str">
        <f>'CLASS SCRATCH'!D19</f>
        <v> </v>
      </c>
      <c r="D19" s="508"/>
      <c r="E19" s="509"/>
      <c r="F19" s="62" t="str">
        <f>'CLASS SCRATCH'!F19</f>
        <v> </v>
      </c>
      <c r="G19" s="43" t="str">
        <f>'CLASS SCRATCH'!G19</f>
        <v> </v>
      </c>
      <c r="H19" s="62" t="str">
        <f>'CLASS SCRATCH'!H19</f>
        <v> </v>
      </c>
      <c r="I19" s="44">
        <f>'CLASS SCRATCH'!I19</f>
        <v>0</v>
      </c>
    </row>
    <row r="20" spans="1:9" ht="13.5">
      <c r="A20" s="77">
        <f>IF(COUNTIF('CLASS SCRATCH'!$B$4:$B$193,'CLASS SCRATCH'!$B20)&gt;1,"EX-AEQ.",'CLASS SCRATCH'!$B20)</f>
        <v>17</v>
      </c>
      <c r="B20" s="15">
        <f>'CLASS SCRATCH'!C20</f>
      </c>
      <c r="C20" s="507" t="str">
        <f>'CLASS SCRATCH'!D20</f>
        <v> </v>
      </c>
      <c r="D20" s="508"/>
      <c r="E20" s="509"/>
      <c r="F20" s="62" t="str">
        <f>'CLASS SCRATCH'!F20</f>
        <v> </v>
      </c>
      <c r="G20" s="43" t="str">
        <f>'CLASS SCRATCH'!G20</f>
        <v> </v>
      </c>
      <c r="H20" s="62" t="str">
        <f>'CLASS SCRATCH'!H20</f>
        <v> </v>
      </c>
      <c r="I20" s="44">
        <f>'CLASS SCRATCH'!I20</f>
        <v>0</v>
      </c>
    </row>
    <row r="21" spans="1:9" ht="13.5">
      <c r="A21" s="77">
        <f>IF(COUNTIF('CLASS SCRATCH'!$B$4:$B$193,'CLASS SCRATCH'!$B21)&gt;1,"EX-AEQ.",'CLASS SCRATCH'!$B21)</f>
        <v>18</v>
      </c>
      <c r="B21" s="15">
        <f>'CLASS SCRATCH'!C21</f>
      </c>
      <c r="C21" s="507" t="str">
        <f>'CLASS SCRATCH'!D21</f>
        <v> </v>
      </c>
      <c r="D21" s="508"/>
      <c r="E21" s="509"/>
      <c r="F21" s="62" t="str">
        <f>'CLASS SCRATCH'!F21</f>
        <v> </v>
      </c>
      <c r="G21" s="43" t="str">
        <f>'CLASS SCRATCH'!G21</f>
        <v> </v>
      </c>
      <c r="H21" s="62" t="str">
        <f>'CLASS SCRATCH'!H21</f>
        <v> </v>
      </c>
      <c r="I21" s="44">
        <f>'CLASS SCRATCH'!I21</f>
        <v>0</v>
      </c>
    </row>
    <row r="22" spans="1:9" ht="13.5">
      <c r="A22" s="77">
        <f>IF(COUNTIF('CLASS SCRATCH'!$B$4:$B$193,'CLASS SCRATCH'!$B22)&gt;1,"EX-AEQ.",'CLASS SCRATCH'!$B22)</f>
        <v>19</v>
      </c>
      <c r="B22" s="15">
        <f>'CLASS SCRATCH'!C22</f>
      </c>
      <c r="C22" s="507" t="str">
        <f>'CLASS SCRATCH'!D22</f>
        <v> </v>
      </c>
      <c r="D22" s="508"/>
      <c r="E22" s="509"/>
      <c r="F22" s="62" t="str">
        <f>'CLASS SCRATCH'!F22</f>
        <v> </v>
      </c>
      <c r="G22" s="43" t="str">
        <f>'CLASS SCRATCH'!G22</f>
        <v> </v>
      </c>
      <c r="H22" s="62" t="str">
        <f>'CLASS SCRATCH'!H22</f>
        <v> </v>
      </c>
      <c r="I22" s="44">
        <f>'CLASS SCRATCH'!I22</f>
        <v>0</v>
      </c>
    </row>
    <row r="23" spans="1:9" ht="13.5">
      <c r="A23" s="77">
        <f>IF(COUNTIF('CLASS SCRATCH'!$B$4:$B$193,'CLASS SCRATCH'!$B23)&gt;1,"EX-AEQ.",'CLASS SCRATCH'!$B23)</f>
        <v>20</v>
      </c>
      <c r="B23" s="15">
        <f>'CLASS SCRATCH'!C23</f>
      </c>
      <c r="C23" s="507" t="str">
        <f>'CLASS SCRATCH'!D23</f>
        <v> </v>
      </c>
      <c r="D23" s="508"/>
      <c r="E23" s="509"/>
      <c r="F23" s="62" t="str">
        <f>'CLASS SCRATCH'!F23</f>
        <v> </v>
      </c>
      <c r="G23" s="43" t="str">
        <f>'CLASS SCRATCH'!G23</f>
        <v> </v>
      </c>
      <c r="H23" s="62" t="str">
        <f>'CLASS SCRATCH'!H23</f>
        <v> </v>
      </c>
      <c r="I23" s="44">
        <f>'CLASS SCRATCH'!I23</f>
        <v>0</v>
      </c>
    </row>
    <row r="24" spans="1:9" ht="13.5">
      <c r="A24" s="77">
        <f>IF(COUNTIF('CLASS SCRATCH'!$B$4:$B$193,'CLASS SCRATCH'!$B24)&gt;1,"EX-AEQ.",'CLASS SCRATCH'!$B24)</f>
        <v>21</v>
      </c>
      <c r="B24" s="15">
        <f>'CLASS SCRATCH'!C24</f>
      </c>
      <c r="C24" s="507" t="str">
        <f>'CLASS SCRATCH'!D24</f>
        <v> </v>
      </c>
      <c r="D24" s="508"/>
      <c r="E24" s="509"/>
      <c r="F24" s="62" t="str">
        <f>'CLASS SCRATCH'!F24</f>
        <v> </v>
      </c>
      <c r="G24" s="43" t="str">
        <f>'CLASS SCRATCH'!G24</f>
        <v> </v>
      </c>
      <c r="H24" s="62" t="str">
        <f>'CLASS SCRATCH'!H24</f>
        <v> </v>
      </c>
      <c r="I24" s="44">
        <f>'CLASS SCRATCH'!I24</f>
        <v>0</v>
      </c>
    </row>
    <row r="25" spans="1:9" ht="13.5">
      <c r="A25" s="77">
        <f>IF(COUNTIF('CLASS SCRATCH'!$B$4:$B$193,'CLASS SCRATCH'!$B25)&gt;1,"EX-AEQ.",'CLASS SCRATCH'!$B25)</f>
        <v>22</v>
      </c>
      <c r="B25" s="15">
        <f>'CLASS SCRATCH'!C25</f>
      </c>
      <c r="C25" s="507" t="str">
        <f>'CLASS SCRATCH'!D25</f>
        <v> </v>
      </c>
      <c r="D25" s="508"/>
      <c r="E25" s="509"/>
      <c r="F25" s="62" t="str">
        <f>'CLASS SCRATCH'!F25</f>
        <v> </v>
      </c>
      <c r="G25" s="43" t="str">
        <f>'CLASS SCRATCH'!G25</f>
        <v> </v>
      </c>
      <c r="H25" s="62" t="str">
        <f>'CLASS SCRATCH'!H25</f>
        <v> </v>
      </c>
      <c r="I25" s="44">
        <f>'CLASS SCRATCH'!I25</f>
        <v>0</v>
      </c>
    </row>
    <row r="26" spans="1:9" ht="13.5">
      <c r="A26" s="77">
        <f>IF(COUNTIF('CLASS SCRATCH'!$B$4:$B$193,'CLASS SCRATCH'!$B26)&gt;1,"EX-AEQ.",'CLASS SCRATCH'!$B26)</f>
        <v>23</v>
      </c>
      <c r="B26" s="15">
        <f>'CLASS SCRATCH'!C26</f>
      </c>
      <c r="C26" s="507" t="str">
        <f>'CLASS SCRATCH'!D26</f>
        <v> </v>
      </c>
      <c r="D26" s="508"/>
      <c r="E26" s="509"/>
      <c r="F26" s="62" t="str">
        <f>'CLASS SCRATCH'!F26</f>
        <v> </v>
      </c>
      <c r="G26" s="43" t="str">
        <f>'CLASS SCRATCH'!G26</f>
        <v> </v>
      </c>
      <c r="H26" s="62" t="str">
        <f>'CLASS SCRATCH'!H26</f>
        <v> </v>
      </c>
      <c r="I26" s="44">
        <f>'CLASS SCRATCH'!I26</f>
        <v>0</v>
      </c>
    </row>
    <row r="27" spans="1:9" ht="13.5">
      <c r="A27" s="77">
        <f>IF(COUNTIF('CLASS SCRATCH'!$B$4:$B$193,'CLASS SCRATCH'!$B27)&gt;1,"EX-AEQ.",'CLASS SCRATCH'!$B27)</f>
        <v>24</v>
      </c>
      <c r="B27" s="15">
        <f>'CLASS SCRATCH'!C27</f>
      </c>
      <c r="C27" s="507" t="str">
        <f>'CLASS SCRATCH'!D27</f>
        <v> </v>
      </c>
      <c r="D27" s="508"/>
      <c r="E27" s="509"/>
      <c r="F27" s="62" t="str">
        <f>'CLASS SCRATCH'!F27</f>
        <v> </v>
      </c>
      <c r="G27" s="43" t="str">
        <f>'CLASS SCRATCH'!G27</f>
        <v> </v>
      </c>
      <c r="H27" s="62" t="str">
        <f>'CLASS SCRATCH'!H27</f>
        <v> </v>
      </c>
      <c r="I27" s="44">
        <f>'CLASS SCRATCH'!I27</f>
        <v>0</v>
      </c>
    </row>
    <row r="28" spans="1:9" ht="13.5">
      <c r="A28" s="77">
        <f>IF(COUNTIF('CLASS SCRATCH'!$B$4:$B$193,'CLASS SCRATCH'!$B28)&gt;1,"EX-AEQ.",'CLASS SCRATCH'!$B28)</f>
        <v>25</v>
      </c>
      <c r="B28" s="15">
        <f>'CLASS SCRATCH'!C28</f>
      </c>
      <c r="C28" s="507" t="str">
        <f>'CLASS SCRATCH'!D28</f>
        <v> </v>
      </c>
      <c r="D28" s="508"/>
      <c r="E28" s="509"/>
      <c r="F28" s="62" t="str">
        <f>'CLASS SCRATCH'!F28</f>
        <v> </v>
      </c>
      <c r="G28" s="43" t="str">
        <f>'CLASS SCRATCH'!G28</f>
        <v> </v>
      </c>
      <c r="H28" s="62" t="str">
        <f>'CLASS SCRATCH'!H28</f>
        <v> </v>
      </c>
      <c r="I28" s="44">
        <f>'CLASS SCRATCH'!I28</f>
        <v>0</v>
      </c>
    </row>
    <row r="29" spans="1:9" ht="13.5">
      <c r="A29" s="77">
        <f>IF(COUNTIF('CLASS SCRATCH'!$B$4:$B$193,'CLASS SCRATCH'!$B29)&gt;1,"EX-AEQ.",'CLASS SCRATCH'!$B29)</f>
        <v>26</v>
      </c>
      <c r="B29" s="15">
        <f>'CLASS SCRATCH'!C29</f>
      </c>
      <c r="C29" s="507" t="str">
        <f>'CLASS SCRATCH'!D29</f>
        <v> </v>
      </c>
      <c r="D29" s="508"/>
      <c r="E29" s="509"/>
      <c r="F29" s="62" t="str">
        <f>'CLASS SCRATCH'!F29</f>
        <v> </v>
      </c>
      <c r="G29" s="43" t="str">
        <f>'CLASS SCRATCH'!G29</f>
        <v> </v>
      </c>
      <c r="H29" s="62" t="str">
        <f>'CLASS SCRATCH'!H29</f>
        <v> </v>
      </c>
      <c r="I29" s="44">
        <f>'CLASS SCRATCH'!I29</f>
        <v>0</v>
      </c>
    </row>
    <row r="30" spans="1:9" ht="13.5">
      <c r="A30" s="77">
        <f>IF(COUNTIF('CLASS SCRATCH'!$B$4:$B$193,'CLASS SCRATCH'!$B30)&gt;1,"EX-AEQ.",'CLASS SCRATCH'!$B30)</f>
        <v>27</v>
      </c>
      <c r="B30" s="15">
        <f>'CLASS SCRATCH'!C30</f>
      </c>
      <c r="C30" s="507" t="str">
        <f>'CLASS SCRATCH'!D30</f>
        <v> </v>
      </c>
      <c r="D30" s="508"/>
      <c r="E30" s="509"/>
      <c r="F30" s="62" t="str">
        <f>'CLASS SCRATCH'!F30</f>
        <v> </v>
      </c>
      <c r="G30" s="43" t="str">
        <f>'CLASS SCRATCH'!G30</f>
        <v> </v>
      </c>
      <c r="H30" s="62" t="str">
        <f>'CLASS SCRATCH'!H30</f>
        <v> </v>
      </c>
      <c r="I30" s="44">
        <f>'CLASS SCRATCH'!I30</f>
        <v>0</v>
      </c>
    </row>
    <row r="31" spans="1:9" ht="13.5">
      <c r="A31" s="77">
        <f>IF(COUNTIF('CLASS SCRATCH'!$B$4:$B$193,'CLASS SCRATCH'!$B31)&gt;1,"EX-AEQ.",'CLASS SCRATCH'!$B31)</f>
        <v>28</v>
      </c>
      <c r="B31" s="15">
        <f>'CLASS SCRATCH'!C31</f>
      </c>
      <c r="C31" s="507" t="str">
        <f>'CLASS SCRATCH'!D31</f>
        <v> </v>
      </c>
      <c r="D31" s="508"/>
      <c r="E31" s="509"/>
      <c r="F31" s="62" t="str">
        <f>'CLASS SCRATCH'!F31</f>
        <v> </v>
      </c>
      <c r="G31" s="43" t="str">
        <f>'CLASS SCRATCH'!G31</f>
        <v> </v>
      </c>
      <c r="H31" s="62" t="str">
        <f>'CLASS SCRATCH'!H31</f>
        <v> </v>
      </c>
      <c r="I31" s="44">
        <f>'CLASS SCRATCH'!I31</f>
        <v>0</v>
      </c>
    </row>
    <row r="32" spans="1:9" ht="15" customHeight="1">
      <c r="A32" s="77">
        <f>IF(COUNTIF('CLASS SCRATCH'!$B$4:$B$193,'CLASS SCRATCH'!$B32)&gt;1,"EX-AEQ.",'CLASS SCRATCH'!$B32)</f>
        <v>29</v>
      </c>
      <c r="B32" s="15">
        <f>'CLASS SCRATCH'!C32</f>
      </c>
      <c r="C32" s="507" t="str">
        <f>'CLASS SCRATCH'!D32</f>
        <v> </v>
      </c>
      <c r="D32" s="508"/>
      <c r="E32" s="509"/>
      <c r="F32" s="62" t="str">
        <f>'CLASS SCRATCH'!F32</f>
        <v> </v>
      </c>
      <c r="G32" s="43" t="str">
        <f>'CLASS SCRATCH'!G32</f>
        <v> </v>
      </c>
      <c r="H32" s="62" t="str">
        <f>'CLASS SCRATCH'!H32</f>
        <v> </v>
      </c>
      <c r="I32" s="44">
        <f>'CLASS SCRATCH'!I32</f>
        <v>0</v>
      </c>
    </row>
    <row r="33" spans="1:9" ht="13.5">
      <c r="A33" s="77">
        <f>IF(COUNTIF('CLASS SCRATCH'!$B$4:$B$193,'CLASS SCRATCH'!$B33)&gt;1,"EX-AEQ.",'CLASS SCRATCH'!$B33)</f>
        <v>30</v>
      </c>
      <c r="B33" s="15">
        <f>'CLASS SCRATCH'!C33</f>
      </c>
      <c r="C33" s="507" t="str">
        <f>'CLASS SCRATCH'!D33</f>
        <v> </v>
      </c>
      <c r="D33" s="508"/>
      <c r="E33" s="509"/>
      <c r="F33" s="62" t="str">
        <f>'CLASS SCRATCH'!F33</f>
        <v> </v>
      </c>
      <c r="G33" s="43" t="str">
        <f>'CLASS SCRATCH'!G33</f>
        <v> </v>
      </c>
      <c r="H33" s="62" t="str">
        <f>'CLASS SCRATCH'!H33</f>
        <v> </v>
      </c>
      <c r="I33" s="44">
        <f>'CLASS SCRATCH'!I33</f>
        <v>0</v>
      </c>
    </row>
    <row r="34" spans="1:9" ht="13.5">
      <c r="A34" s="77">
        <f>IF(COUNTIF('CLASS SCRATCH'!$B$4:$B$193,'CLASS SCRATCH'!$B34)&gt;1,"EX-AEQ.",'CLASS SCRATCH'!$B34)</f>
        <v>31</v>
      </c>
      <c r="B34" s="15">
        <f>'CLASS SCRATCH'!C34</f>
      </c>
      <c r="C34" s="507" t="str">
        <f>'CLASS SCRATCH'!D34</f>
        <v> </v>
      </c>
      <c r="D34" s="508"/>
      <c r="E34" s="509"/>
      <c r="F34" s="62" t="str">
        <f>'CLASS SCRATCH'!F34</f>
        <v> </v>
      </c>
      <c r="G34" s="43" t="str">
        <f>'CLASS SCRATCH'!G34</f>
        <v> </v>
      </c>
      <c r="H34" s="62" t="str">
        <f>'CLASS SCRATCH'!H34</f>
        <v> </v>
      </c>
      <c r="I34" s="44">
        <f>'CLASS SCRATCH'!I34</f>
        <v>0</v>
      </c>
    </row>
    <row r="35" spans="1:9" ht="13.5">
      <c r="A35" s="77">
        <f>IF(COUNTIF('CLASS SCRATCH'!$B$4:$B$193,'CLASS SCRATCH'!$B35)&gt;1,"EX-AEQ.",'CLASS SCRATCH'!$B35)</f>
        <v>32</v>
      </c>
      <c r="B35" s="15">
        <f>'CLASS SCRATCH'!C35</f>
      </c>
      <c r="C35" s="507" t="str">
        <f>'CLASS SCRATCH'!D35</f>
        <v> </v>
      </c>
      <c r="D35" s="508"/>
      <c r="E35" s="509"/>
      <c r="F35" s="62" t="str">
        <f>'CLASS SCRATCH'!F35</f>
        <v> </v>
      </c>
      <c r="G35" s="43" t="str">
        <f>'CLASS SCRATCH'!G35</f>
        <v> </v>
      </c>
      <c r="H35" s="62" t="str">
        <f>'CLASS SCRATCH'!H35</f>
        <v> </v>
      </c>
      <c r="I35" s="44">
        <f>'CLASS SCRATCH'!I35</f>
        <v>0</v>
      </c>
    </row>
    <row r="36" spans="1:9" ht="13.5">
      <c r="A36" s="77">
        <f>IF(COUNTIF('CLASS SCRATCH'!$B$4:$B$193,'CLASS SCRATCH'!$B36)&gt;1,"EX-AEQ.",'CLASS SCRATCH'!$B36)</f>
        <v>33</v>
      </c>
      <c r="B36" s="15">
        <f>'CLASS SCRATCH'!C36</f>
      </c>
      <c r="C36" s="507" t="str">
        <f>'CLASS SCRATCH'!D36</f>
        <v> </v>
      </c>
      <c r="D36" s="508"/>
      <c r="E36" s="509"/>
      <c r="F36" s="62" t="str">
        <f>'CLASS SCRATCH'!F36</f>
        <v> </v>
      </c>
      <c r="G36" s="43" t="str">
        <f>'CLASS SCRATCH'!G36</f>
        <v> </v>
      </c>
      <c r="H36" s="62" t="str">
        <f>'CLASS SCRATCH'!H36</f>
        <v> </v>
      </c>
      <c r="I36" s="44">
        <f>'CLASS SCRATCH'!I36</f>
        <v>0</v>
      </c>
    </row>
    <row r="37" spans="1:9" ht="13.5">
      <c r="A37" s="77">
        <f>IF(COUNTIF('CLASS SCRATCH'!$B$4:$B$193,'CLASS SCRATCH'!$B37)&gt;1,"EX-AEQ.",'CLASS SCRATCH'!$B37)</f>
        <v>34</v>
      </c>
      <c r="B37" s="15">
        <f>'CLASS SCRATCH'!C37</f>
      </c>
      <c r="C37" s="507" t="str">
        <f>'CLASS SCRATCH'!D37</f>
        <v> </v>
      </c>
      <c r="D37" s="508"/>
      <c r="E37" s="509"/>
      <c r="F37" s="62" t="str">
        <f>'CLASS SCRATCH'!F37</f>
        <v> </v>
      </c>
      <c r="G37" s="43" t="str">
        <f>'CLASS SCRATCH'!G37</f>
        <v> </v>
      </c>
      <c r="H37" s="62" t="str">
        <f>'CLASS SCRATCH'!H37</f>
        <v> </v>
      </c>
      <c r="I37" s="44">
        <f>'CLASS SCRATCH'!I37</f>
        <v>0</v>
      </c>
    </row>
    <row r="38" spans="1:9" ht="13.5">
      <c r="A38" s="77">
        <f>IF(COUNTIF('CLASS SCRATCH'!$B$4:$B$193,'CLASS SCRATCH'!$B38)&gt;1,"EX-AEQ.",'CLASS SCRATCH'!$B38)</f>
        <v>35</v>
      </c>
      <c r="B38" s="15">
        <f>'CLASS SCRATCH'!C38</f>
      </c>
      <c r="C38" s="507" t="str">
        <f>'CLASS SCRATCH'!D38</f>
        <v> </v>
      </c>
      <c r="D38" s="508"/>
      <c r="E38" s="509"/>
      <c r="F38" s="62" t="str">
        <f>'CLASS SCRATCH'!F38</f>
        <v> </v>
      </c>
      <c r="G38" s="43" t="str">
        <f>'CLASS SCRATCH'!G38</f>
        <v> </v>
      </c>
      <c r="H38" s="62" t="str">
        <f>'CLASS SCRATCH'!H38</f>
        <v> </v>
      </c>
      <c r="I38" s="44">
        <f>'CLASS SCRATCH'!I38</f>
        <v>0</v>
      </c>
    </row>
    <row r="39" spans="1:9" ht="13.5">
      <c r="A39" s="77">
        <f>IF(COUNTIF('CLASS SCRATCH'!$B$4:$B$193,'CLASS SCRATCH'!$B39)&gt;1,"EX-AEQ.",'CLASS SCRATCH'!$B39)</f>
        <v>36</v>
      </c>
      <c r="B39" s="15">
        <f>'CLASS SCRATCH'!C39</f>
      </c>
      <c r="C39" s="507" t="str">
        <f>'CLASS SCRATCH'!D39</f>
        <v> </v>
      </c>
      <c r="D39" s="508"/>
      <c r="E39" s="509"/>
      <c r="F39" s="62" t="str">
        <f>'CLASS SCRATCH'!F39</f>
        <v> </v>
      </c>
      <c r="G39" s="43" t="str">
        <f>'CLASS SCRATCH'!G39</f>
        <v> </v>
      </c>
      <c r="H39" s="62" t="str">
        <f>'CLASS SCRATCH'!H39</f>
        <v> </v>
      </c>
      <c r="I39" s="44">
        <f>'CLASS SCRATCH'!I39</f>
        <v>0</v>
      </c>
    </row>
    <row r="40" spans="1:9" ht="13.5">
      <c r="A40" s="77">
        <f>IF(COUNTIF('CLASS SCRATCH'!$B$4:$B$193,'CLASS SCRATCH'!$B40)&gt;1,"EX-AEQ.",'CLASS SCRATCH'!$B40)</f>
        <v>37</v>
      </c>
      <c r="B40" s="15">
        <f>'CLASS SCRATCH'!C40</f>
      </c>
      <c r="C40" s="507" t="str">
        <f>'CLASS SCRATCH'!D40</f>
        <v> </v>
      </c>
      <c r="D40" s="508"/>
      <c r="E40" s="509"/>
      <c r="F40" s="62" t="str">
        <f>'CLASS SCRATCH'!F40</f>
        <v> </v>
      </c>
      <c r="G40" s="43" t="str">
        <f>'CLASS SCRATCH'!G40</f>
        <v> </v>
      </c>
      <c r="H40" s="62" t="str">
        <f>'CLASS SCRATCH'!H40</f>
        <v> </v>
      </c>
      <c r="I40" s="44">
        <f>'CLASS SCRATCH'!I40</f>
        <v>0</v>
      </c>
    </row>
    <row r="41" spans="1:9" ht="13.5">
      <c r="A41" s="77">
        <f>IF(COUNTIF('CLASS SCRATCH'!$B$4:$B$193,'CLASS SCRATCH'!$B41)&gt;1,"EX-AEQ.",'CLASS SCRATCH'!$B41)</f>
        <v>38</v>
      </c>
      <c r="B41" s="15">
        <f>'CLASS SCRATCH'!C41</f>
      </c>
      <c r="C41" s="507" t="str">
        <f>'CLASS SCRATCH'!D41</f>
        <v> </v>
      </c>
      <c r="D41" s="508"/>
      <c r="E41" s="509"/>
      <c r="F41" s="62" t="str">
        <f>'CLASS SCRATCH'!F41</f>
        <v> </v>
      </c>
      <c r="G41" s="43" t="str">
        <f>'CLASS SCRATCH'!G41</f>
        <v> </v>
      </c>
      <c r="H41" s="62" t="str">
        <f>'CLASS SCRATCH'!H41</f>
        <v> </v>
      </c>
      <c r="I41" s="44">
        <f>'CLASS SCRATCH'!I41</f>
        <v>0</v>
      </c>
    </row>
    <row r="42" spans="1:9" ht="13.5">
      <c r="A42" s="77">
        <f>IF(COUNTIF('CLASS SCRATCH'!$B$4:$B$193,'CLASS SCRATCH'!$B42)&gt;1,"EX-AEQ.",'CLASS SCRATCH'!$B42)</f>
        <v>39</v>
      </c>
      <c r="B42" s="15">
        <f>'CLASS SCRATCH'!C42</f>
      </c>
      <c r="C42" s="507" t="str">
        <f>'CLASS SCRATCH'!D42</f>
        <v> </v>
      </c>
      <c r="D42" s="508"/>
      <c r="E42" s="509"/>
      <c r="F42" s="62" t="str">
        <f>'CLASS SCRATCH'!F42</f>
        <v> </v>
      </c>
      <c r="G42" s="43" t="str">
        <f>'CLASS SCRATCH'!G42</f>
        <v> </v>
      </c>
      <c r="H42" s="62" t="str">
        <f>'CLASS SCRATCH'!H42</f>
        <v> </v>
      </c>
      <c r="I42" s="44">
        <f>'CLASS SCRATCH'!I42</f>
        <v>0</v>
      </c>
    </row>
    <row r="43" spans="1:9" ht="13.5">
      <c r="A43" s="77">
        <f>IF(COUNTIF('CLASS SCRATCH'!$B$4:$B$193,'CLASS SCRATCH'!$B43)&gt;1,"EX-AEQ.",'CLASS SCRATCH'!$B43)</f>
        <v>40</v>
      </c>
      <c r="B43" s="15">
        <f>'CLASS SCRATCH'!C43</f>
      </c>
      <c r="C43" s="507" t="str">
        <f>'CLASS SCRATCH'!D43</f>
        <v> </v>
      </c>
      <c r="D43" s="508"/>
      <c r="E43" s="509"/>
      <c r="F43" s="62" t="str">
        <f>'CLASS SCRATCH'!F43</f>
        <v> </v>
      </c>
      <c r="G43" s="43" t="str">
        <f>'CLASS SCRATCH'!G43</f>
        <v> </v>
      </c>
      <c r="H43" s="62" t="str">
        <f>'CLASS SCRATCH'!H43</f>
        <v> </v>
      </c>
      <c r="I43" s="44">
        <f>'CLASS SCRATCH'!I43</f>
        <v>0</v>
      </c>
    </row>
    <row r="44" spans="1:9" ht="13.5">
      <c r="A44" s="77">
        <f>IF(COUNTIF('CLASS SCRATCH'!$B$4:$B$193,'CLASS SCRATCH'!$B44)&gt;1,"EX-AEQ.",'CLASS SCRATCH'!$B44)</f>
        <v>41</v>
      </c>
      <c r="B44" s="15">
        <f>'CLASS SCRATCH'!C44</f>
      </c>
      <c r="C44" s="507" t="str">
        <f>'CLASS SCRATCH'!D44</f>
        <v> </v>
      </c>
      <c r="D44" s="508"/>
      <c r="E44" s="509"/>
      <c r="F44" s="62" t="str">
        <f>'CLASS SCRATCH'!F44</f>
        <v> </v>
      </c>
      <c r="G44" s="43" t="str">
        <f>'CLASS SCRATCH'!G44</f>
        <v> </v>
      </c>
      <c r="H44" s="62" t="str">
        <f>'CLASS SCRATCH'!H44</f>
        <v> </v>
      </c>
      <c r="I44" s="44">
        <f>'CLASS SCRATCH'!I44</f>
        <v>0</v>
      </c>
    </row>
    <row r="45" spans="1:9" ht="13.5">
      <c r="A45" s="77">
        <f>IF(COUNTIF('CLASS SCRATCH'!$B$4:$B$193,'CLASS SCRATCH'!$B45)&gt;1,"EX-AEQ.",'CLASS SCRATCH'!$B45)</f>
        <v>42</v>
      </c>
      <c r="B45" s="15">
        <f>'CLASS SCRATCH'!C45</f>
      </c>
      <c r="C45" s="507" t="str">
        <f>'CLASS SCRATCH'!D45</f>
        <v> </v>
      </c>
      <c r="D45" s="508"/>
      <c r="E45" s="509"/>
      <c r="F45" s="62" t="str">
        <f>'CLASS SCRATCH'!F45</f>
        <v> </v>
      </c>
      <c r="G45" s="43" t="str">
        <f>'CLASS SCRATCH'!G45</f>
        <v> </v>
      </c>
      <c r="H45" s="62" t="str">
        <f>'CLASS SCRATCH'!H45</f>
        <v> </v>
      </c>
      <c r="I45" s="44">
        <f>'CLASS SCRATCH'!I45</f>
        <v>0</v>
      </c>
    </row>
    <row r="46" spans="1:9" ht="13.5">
      <c r="A46" s="77">
        <f>IF(COUNTIF('CLASS SCRATCH'!$B$4:$B$193,'CLASS SCRATCH'!$B46)&gt;1,"EX-AEQ.",'CLASS SCRATCH'!$B46)</f>
        <v>43</v>
      </c>
      <c r="B46" s="15">
        <f>'CLASS SCRATCH'!C46</f>
      </c>
      <c r="C46" s="507" t="str">
        <f>'CLASS SCRATCH'!D46</f>
        <v> </v>
      </c>
      <c r="D46" s="508"/>
      <c r="E46" s="509"/>
      <c r="F46" s="62" t="str">
        <f>'CLASS SCRATCH'!F46</f>
        <v> </v>
      </c>
      <c r="G46" s="43" t="str">
        <f>'CLASS SCRATCH'!G46</f>
        <v> </v>
      </c>
      <c r="H46" s="62" t="str">
        <f>'CLASS SCRATCH'!H46</f>
        <v> </v>
      </c>
      <c r="I46" s="44">
        <f>'CLASS SCRATCH'!I46</f>
        <v>0</v>
      </c>
    </row>
    <row r="47" spans="1:9" ht="13.5">
      <c r="A47" s="77">
        <f>IF(COUNTIF('CLASS SCRATCH'!$B$4:$B$193,'CLASS SCRATCH'!$B47)&gt;1,"EX-AEQ.",'CLASS SCRATCH'!$B47)</f>
        <v>44</v>
      </c>
      <c r="B47" s="15">
        <f>'CLASS SCRATCH'!C47</f>
      </c>
      <c r="C47" s="507" t="str">
        <f>'CLASS SCRATCH'!D47</f>
        <v> </v>
      </c>
      <c r="D47" s="508"/>
      <c r="E47" s="509"/>
      <c r="F47" s="62" t="str">
        <f>'CLASS SCRATCH'!F47</f>
        <v> </v>
      </c>
      <c r="G47" s="43" t="str">
        <f>'CLASS SCRATCH'!G47</f>
        <v> </v>
      </c>
      <c r="H47" s="62" t="str">
        <f>'CLASS SCRATCH'!H47</f>
        <v> </v>
      </c>
      <c r="I47" s="44">
        <f>'CLASS SCRATCH'!I47</f>
        <v>0</v>
      </c>
    </row>
    <row r="48" spans="1:9" ht="13.5">
      <c r="A48" s="77">
        <f>IF(COUNTIF('CLASS SCRATCH'!$B$4:$B$193,'CLASS SCRATCH'!$B48)&gt;1,"EX-AEQ.",'CLASS SCRATCH'!$B48)</f>
        <v>45</v>
      </c>
      <c r="B48" s="15">
        <f>'CLASS SCRATCH'!C48</f>
      </c>
      <c r="C48" s="507" t="str">
        <f>'CLASS SCRATCH'!D48</f>
        <v> </v>
      </c>
      <c r="D48" s="508"/>
      <c r="E48" s="509"/>
      <c r="F48" s="62" t="str">
        <f>'CLASS SCRATCH'!F48</f>
        <v> </v>
      </c>
      <c r="G48" s="43" t="str">
        <f>'CLASS SCRATCH'!G48</f>
        <v> </v>
      </c>
      <c r="H48" s="62" t="str">
        <f>'CLASS SCRATCH'!H48</f>
        <v> </v>
      </c>
      <c r="I48" s="44">
        <f>'CLASS SCRATCH'!I48</f>
        <v>0</v>
      </c>
    </row>
    <row r="49" spans="1:9" ht="13.5">
      <c r="A49" s="77">
        <f>IF(COUNTIF('CLASS SCRATCH'!$B$4:$B$193,'CLASS SCRATCH'!$B49)&gt;1,"EX-AEQ.",'CLASS SCRATCH'!$B49)</f>
        <v>46</v>
      </c>
      <c r="B49" s="15">
        <f>'CLASS SCRATCH'!C49</f>
      </c>
      <c r="C49" s="507" t="str">
        <f>'CLASS SCRATCH'!D49</f>
        <v> </v>
      </c>
      <c r="D49" s="508"/>
      <c r="E49" s="509"/>
      <c r="F49" s="62" t="str">
        <f>'CLASS SCRATCH'!F49</f>
        <v> </v>
      </c>
      <c r="G49" s="43" t="str">
        <f>'CLASS SCRATCH'!G49</f>
        <v> </v>
      </c>
      <c r="H49" s="62" t="str">
        <f>'CLASS SCRATCH'!H49</f>
        <v> </v>
      </c>
      <c r="I49" s="44">
        <f>'CLASS SCRATCH'!I49</f>
        <v>0</v>
      </c>
    </row>
    <row r="50" spans="1:9" ht="13.5">
      <c r="A50" s="77">
        <f>IF(COUNTIF('CLASS SCRATCH'!$B$4:$B$193,'CLASS SCRATCH'!$B50)&gt;1,"EX-AEQ.",'CLASS SCRATCH'!$B50)</f>
        <v>47</v>
      </c>
      <c r="B50" s="15">
        <f>'CLASS SCRATCH'!C50</f>
      </c>
      <c r="C50" s="507" t="str">
        <f>'CLASS SCRATCH'!D50</f>
        <v> </v>
      </c>
      <c r="D50" s="508"/>
      <c r="E50" s="509"/>
      <c r="F50" s="62" t="str">
        <f>'CLASS SCRATCH'!F50</f>
        <v> </v>
      </c>
      <c r="G50" s="43" t="str">
        <f>'CLASS SCRATCH'!G50</f>
        <v> </v>
      </c>
      <c r="H50" s="62" t="str">
        <f>'CLASS SCRATCH'!H50</f>
        <v> </v>
      </c>
      <c r="I50" s="44">
        <f>'CLASS SCRATCH'!I50</f>
        <v>0</v>
      </c>
    </row>
    <row r="51" spans="1:9" ht="13.5">
      <c r="A51" s="77">
        <f>IF(COUNTIF('CLASS SCRATCH'!$B$4:$B$193,'CLASS SCRATCH'!$B51)&gt;1,"EX-AEQ.",'CLASS SCRATCH'!$B51)</f>
        <v>48</v>
      </c>
      <c r="B51" s="15">
        <f>'CLASS SCRATCH'!C51</f>
      </c>
      <c r="C51" s="507" t="str">
        <f>'CLASS SCRATCH'!D51</f>
        <v> </v>
      </c>
      <c r="D51" s="508"/>
      <c r="E51" s="509"/>
      <c r="F51" s="62" t="str">
        <f>'CLASS SCRATCH'!F51</f>
        <v> </v>
      </c>
      <c r="G51" s="43" t="str">
        <f>'CLASS SCRATCH'!G51</f>
        <v> </v>
      </c>
      <c r="H51" s="62" t="str">
        <f>'CLASS SCRATCH'!H51</f>
        <v> </v>
      </c>
      <c r="I51" s="44">
        <f>'CLASS SCRATCH'!I51</f>
        <v>0</v>
      </c>
    </row>
    <row r="52" spans="1:9" ht="13.5">
      <c r="A52" s="77">
        <f>IF(COUNTIF('CLASS SCRATCH'!$B$4:$B$193,'CLASS SCRATCH'!$B52)&gt;1,"EX-AEQ.",'CLASS SCRATCH'!$B52)</f>
        <v>49</v>
      </c>
      <c r="B52" s="15">
        <f>'CLASS SCRATCH'!C52</f>
      </c>
      <c r="C52" s="507" t="str">
        <f>'CLASS SCRATCH'!D52</f>
        <v> </v>
      </c>
      <c r="D52" s="508"/>
      <c r="E52" s="509"/>
      <c r="F52" s="62" t="str">
        <f>'CLASS SCRATCH'!F52</f>
        <v> </v>
      </c>
      <c r="G52" s="43" t="str">
        <f>'CLASS SCRATCH'!G52</f>
        <v> </v>
      </c>
      <c r="H52" s="62" t="str">
        <f>'CLASS SCRATCH'!H52</f>
        <v> </v>
      </c>
      <c r="I52" s="44">
        <f>'CLASS SCRATCH'!I52</f>
        <v>0</v>
      </c>
    </row>
    <row r="53" spans="1:9" ht="13.5">
      <c r="A53" s="77">
        <f>IF(COUNTIF('CLASS SCRATCH'!$B$4:$B$193,'CLASS SCRATCH'!$B53)&gt;1,"EX-AEQ.",'CLASS SCRATCH'!$B53)</f>
        <v>50</v>
      </c>
      <c r="B53" s="15">
        <f>'CLASS SCRATCH'!C53</f>
      </c>
      <c r="C53" s="507" t="str">
        <f>'CLASS SCRATCH'!D53</f>
        <v> </v>
      </c>
      <c r="D53" s="508"/>
      <c r="E53" s="509"/>
      <c r="F53" s="62" t="str">
        <f>'CLASS SCRATCH'!F53</f>
        <v> </v>
      </c>
      <c r="G53" s="43" t="str">
        <f>'CLASS SCRATCH'!G53</f>
        <v> </v>
      </c>
      <c r="H53" s="62" t="str">
        <f>'CLASS SCRATCH'!H53</f>
        <v> </v>
      </c>
      <c r="I53" s="44">
        <f>'CLASS SCRATCH'!I53</f>
        <v>0</v>
      </c>
    </row>
    <row r="54" spans="1:9" ht="13.5">
      <c r="A54" s="77">
        <f>IF(COUNTIF('CLASS SCRATCH'!$B$4:$B$193,'CLASS SCRATCH'!$B54)&gt;1,"EX-AEQ.",'CLASS SCRATCH'!$B54)</f>
        <v>51</v>
      </c>
      <c r="B54" s="15">
        <f>'CLASS SCRATCH'!C54</f>
      </c>
      <c r="C54" s="507" t="str">
        <f>'CLASS SCRATCH'!D54</f>
        <v> </v>
      </c>
      <c r="D54" s="508"/>
      <c r="E54" s="509"/>
      <c r="F54" s="62" t="str">
        <f>'CLASS SCRATCH'!F54</f>
        <v> </v>
      </c>
      <c r="G54" s="43" t="str">
        <f>'CLASS SCRATCH'!G54</f>
        <v> </v>
      </c>
      <c r="H54" s="62" t="str">
        <f>'CLASS SCRATCH'!H54</f>
        <v> </v>
      </c>
      <c r="I54" s="44">
        <f>'CLASS SCRATCH'!I54</f>
        <v>0</v>
      </c>
    </row>
    <row r="55" spans="1:9" ht="13.5">
      <c r="A55" s="77">
        <f>IF(COUNTIF('CLASS SCRATCH'!$B$4:$B$193,'CLASS SCRATCH'!$B55)&gt;1,"EX-AEQ.",'CLASS SCRATCH'!$B55)</f>
        <v>52</v>
      </c>
      <c r="B55" s="15">
        <f>'CLASS SCRATCH'!C55</f>
      </c>
      <c r="C55" s="507" t="str">
        <f>'CLASS SCRATCH'!D55</f>
        <v> </v>
      </c>
      <c r="D55" s="508"/>
      <c r="E55" s="509"/>
      <c r="F55" s="62" t="str">
        <f>'CLASS SCRATCH'!F55</f>
        <v> </v>
      </c>
      <c r="G55" s="43" t="str">
        <f>'CLASS SCRATCH'!G55</f>
        <v> </v>
      </c>
      <c r="H55" s="62" t="str">
        <f>'CLASS SCRATCH'!H55</f>
        <v> </v>
      </c>
      <c r="I55" s="44">
        <f>'CLASS SCRATCH'!I55</f>
        <v>0</v>
      </c>
    </row>
    <row r="56" spans="1:9" ht="13.5">
      <c r="A56" s="77">
        <f>IF(COUNTIF('CLASS SCRATCH'!$B$4:$B$193,'CLASS SCRATCH'!$B56)&gt;1,"EX-AEQ.",'CLASS SCRATCH'!$B56)</f>
        <v>53</v>
      </c>
      <c r="B56" s="15">
        <f>'CLASS SCRATCH'!C56</f>
      </c>
      <c r="C56" s="507" t="str">
        <f>'CLASS SCRATCH'!D56</f>
        <v> </v>
      </c>
      <c r="D56" s="508"/>
      <c r="E56" s="509"/>
      <c r="F56" s="62" t="str">
        <f>'CLASS SCRATCH'!F56</f>
        <v> </v>
      </c>
      <c r="G56" s="43" t="str">
        <f>'CLASS SCRATCH'!G56</f>
        <v> </v>
      </c>
      <c r="H56" s="62" t="str">
        <f>'CLASS SCRATCH'!H56</f>
        <v> </v>
      </c>
      <c r="I56" s="44">
        <f>'CLASS SCRATCH'!I56</f>
        <v>0</v>
      </c>
    </row>
    <row r="57" spans="1:9" ht="13.5">
      <c r="A57" s="77">
        <f>IF(COUNTIF('CLASS SCRATCH'!$B$4:$B$193,'CLASS SCRATCH'!$B57)&gt;1,"EX-AEQ.",'CLASS SCRATCH'!$B57)</f>
        <v>54</v>
      </c>
      <c r="B57" s="15">
        <f>'CLASS SCRATCH'!C57</f>
      </c>
      <c r="C57" s="507" t="str">
        <f>'CLASS SCRATCH'!D57</f>
        <v> </v>
      </c>
      <c r="D57" s="508"/>
      <c r="E57" s="509"/>
      <c r="F57" s="62" t="str">
        <f>'CLASS SCRATCH'!F57</f>
        <v> </v>
      </c>
      <c r="G57" s="43" t="str">
        <f>'CLASS SCRATCH'!G57</f>
        <v> </v>
      </c>
      <c r="H57" s="62" t="str">
        <f>'CLASS SCRATCH'!H57</f>
        <v> </v>
      </c>
      <c r="I57" s="44">
        <f>'CLASS SCRATCH'!I57</f>
        <v>0</v>
      </c>
    </row>
    <row r="58" spans="1:9" ht="13.5">
      <c r="A58" s="77">
        <f>IF(COUNTIF('CLASS SCRATCH'!$B$4:$B$193,'CLASS SCRATCH'!$B58)&gt;1,"EX-AEQ.",'CLASS SCRATCH'!$B58)</f>
        <v>55</v>
      </c>
      <c r="B58" s="15">
        <f>'CLASS SCRATCH'!C58</f>
      </c>
      <c r="C58" s="507" t="str">
        <f>'CLASS SCRATCH'!D58</f>
        <v> </v>
      </c>
      <c r="D58" s="508"/>
      <c r="E58" s="509"/>
      <c r="F58" s="62" t="str">
        <f>'CLASS SCRATCH'!F58</f>
        <v> </v>
      </c>
      <c r="G58" s="43" t="str">
        <f>'CLASS SCRATCH'!G58</f>
        <v> </v>
      </c>
      <c r="H58" s="62" t="str">
        <f>'CLASS SCRATCH'!H58</f>
        <v> </v>
      </c>
      <c r="I58" s="44">
        <f>'CLASS SCRATCH'!I58</f>
        <v>0</v>
      </c>
    </row>
    <row r="59" spans="1:9" ht="13.5">
      <c r="A59" s="77">
        <f>IF(COUNTIF('CLASS SCRATCH'!$B$4:$B$193,'CLASS SCRATCH'!$B59)&gt;1,"EX-AEQ.",'CLASS SCRATCH'!$B59)</f>
        <v>56</v>
      </c>
      <c r="B59" s="15">
        <f>'CLASS SCRATCH'!C59</f>
      </c>
      <c r="C59" s="507" t="str">
        <f>'CLASS SCRATCH'!D59</f>
        <v> </v>
      </c>
      <c r="D59" s="508"/>
      <c r="E59" s="509"/>
      <c r="F59" s="62" t="str">
        <f>'CLASS SCRATCH'!F59</f>
        <v> </v>
      </c>
      <c r="G59" s="43" t="str">
        <f>'CLASS SCRATCH'!G59</f>
        <v> </v>
      </c>
      <c r="H59" s="62" t="str">
        <f>'CLASS SCRATCH'!H59</f>
        <v> </v>
      </c>
      <c r="I59" s="44">
        <f>'CLASS SCRATCH'!I59</f>
        <v>0</v>
      </c>
    </row>
    <row r="60" spans="1:9" ht="13.5">
      <c r="A60" s="77">
        <f>IF(COUNTIF('CLASS SCRATCH'!$B$4:$B$193,'CLASS SCRATCH'!$B60)&gt;1,"EX-AEQ.",'CLASS SCRATCH'!$B60)</f>
        <v>57</v>
      </c>
      <c r="B60" s="15">
        <f>'CLASS SCRATCH'!C60</f>
      </c>
      <c r="C60" s="507" t="str">
        <f>'CLASS SCRATCH'!D60</f>
        <v> </v>
      </c>
      <c r="D60" s="508"/>
      <c r="E60" s="509"/>
      <c r="F60" s="62" t="str">
        <f>'CLASS SCRATCH'!F60</f>
        <v> </v>
      </c>
      <c r="G60" s="43" t="str">
        <f>'CLASS SCRATCH'!G60</f>
        <v> </v>
      </c>
      <c r="H60" s="62" t="str">
        <f>'CLASS SCRATCH'!H60</f>
        <v> </v>
      </c>
      <c r="I60" s="44">
        <f>'CLASS SCRATCH'!I60</f>
        <v>0</v>
      </c>
    </row>
    <row r="61" spans="1:9" ht="13.5">
      <c r="A61" s="77">
        <f>IF(COUNTIF('CLASS SCRATCH'!$B$4:$B$193,'CLASS SCRATCH'!$B61)&gt;1,"EX-AEQ.",'CLASS SCRATCH'!$B61)</f>
        <v>58</v>
      </c>
      <c r="B61" s="15">
        <f>'CLASS SCRATCH'!C61</f>
      </c>
      <c r="C61" s="507" t="str">
        <f>'CLASS SCRATCH'!D61</f>
        <v> </v>
      </c>
      <c r="D61" s="508"/>
      <c r="E61" s="509"/>
      <c r="F61" s="62" t="str">
        <f>'CLASS SCRATCH'!F61</f>
        <v> </v>
      </c>
      <c r="G61" s="43" t="str">
        <f>'CLASS SCRATCH'!G61</f>
        <v> </v>
      </c>
      <c r="H61" s="62" t="str">
        <f>'CLASS SCRATCH'!H61</f>
        <v> </v>
      </c>
      <c r="I61" s="44">
        <f>'CLASS SCRATCH'!I61</f>
        <v>0</v>
      </c>
    </row>
    <row r="62" spans="1:9" ht="13.5">
      <c r="A62" s="77">
        <f>IF(COUNTIF('CLASS SCRATCH'!$B$4:$B$193,'CLASS SCRATCH'!$B62)&gt;1,"EX-AEQ.",'CLASS SCRATCH'!$B62)</f>
        <v>59</v>
      </c>
      <c r="B62" s="15">
        <f>'CLASS SCRATCH'!C62</f>
      </c>
      <c r="C62" s="507" t="str">
        <f>'CLASS SCRATCH'!D62</f>
        <v> </v>
      </c>
      <c r="D62" s="508"/>
      <c r="E62" s="509"/>
      <c r="F62" s="62" t="str">
        <f>'CLASS SCRATCH'!F62</f>
        <v> </v>
      </c>
      <c r="G62" s="43" t="str">
        <f>'CLASS SCRATCH'!G62</f>
        <v> </v>
      </c>
      <c r="H62" s="62" t="str">
        <f>'CLASS SCRATCH'!H62</f>
        <v> </v>
      </c>
      <c r="I62" s="44">
        <f>'CLASS SCRATCH'!I62</f>
        <v>0</v>
      </c>
    </row>
    <row r="63" spans="1:9" ht="13.5">
      <c r="A63" s="77">
        <f>IF(COUNTIF('CLASS SCRATCH'!$B$4:$B$193,'CLASS SCRATCH'!$B63)&gt;1,"EX-AEQ.",'CLASS SCRATCH'!$B63)</f>
        <v>60</v>
      </c>
      <c r="B63" s="15">
        <f>'CLASS SCRATCH'!C63</f>
      </c>
      <c r="C63" s="507" t="str">
        <f>'CLASS SCRATCH'!D63</f>
        <v> </v>
      </c>
      <c r="D63" s="508"/>
      <c r="E63" s="509"/>
      <c r="F63" s="62" t="str">
        <f>'CLASS SCRATCH'!F63</f>
        <v> </v>
      </c>
      <c r="G63" s="43" t="str">
        <f>'CLASS SCRATCH'!G63</f>
        <v> </v>
      </c>
      <c r="H63" s="62" t="str">
        <f>'CLASS SCRATCH'!H63</f>
        <v> </v>
      </c>
      <c r="I63" s="44">
        <f>'CLASS SCRATCH'!I63</f>
        <v>0</v>
      </c>
    </row>
    <row r="64" spans="1:9" ht="13.5">
      <c r="A64" s="77">
        <f>IF(COUNTIF('CLASS SCRATCH'!$B$4:$B$193,'CLASS SCRATCH'!$B64)&gt;1,"EX-AEQ.",'CLASS SCRATCH'!$B64)</f>
        <v>61</v>
      </c>
      <c r="B64" s="15">
        <f>'CLASS SCRATCH'!C64</f>
      </c>
      <c r="C64" s="507" t="str">
        <f>'CLASS SCRATCH'!D64</f>
        <v> </v>
      </c>
      <c r="D64" s="508"/>
      <c r="E64" s="509"/>
      <c r="F64" s="62" t="str">
        <f>'CLASS SCRATCH'!F64</f>
        <v> </v>
      </c>
      <c r="G64" s="43" t="str">
        <f>'CLASS SCRATCH'!G64</f>
        <v> </v>
      </c>
      <c r="H64" s="62" t="str">
        <f>'CLASS SCRATCH'!H64</f>
        <v> </v>
      </c>
      <c r="I64" s="44">
        <f>'CLASS SCRATCH'!I64</f>
        <v>0</v>
      </c>
    </row>
    <row r="65" spans="1:9" ht="13.5">
      <c r="A65" s="77">
        <f>IF(COUNTIF('CLASS SCRATCH'!$B$4:$B$193,'CLASS SCRATCH'!$B65)&gt;1,"EX-AEQ.",'CLASS SCRATCH'!$B65)</f>
        <v>62</v>
      </c>
      <c r="B65" s="15">
        <f>'CLASS SCRATCH'!C65</f>
      </c>
      <c r="C65" s="507" t="str">
        <f>'CLASS SCRATCH'!D65</f>
        <v> </v>
      </c>
      <c r="D65" s="508"/>
      <c r="E65" s="509"/>
      <c r="F65" s="62" t="str">
        <f>'CLASS SCRATCH'!F65</f>
        <v> </v>
      </c>
      <c r="G65" s="43" t="str">
        <f>'CLASS SCRATCH'!G65</f>
        <v> </v>
      </c>
      <c r="H65" s="62" t="str">
        <f>'CLASS SCRATCH'!H65</f>
        <v> </v>
      </c>
      <c r="I65" s="44">
        <f>'CLASS SCRATCH'!I65</f>
        <v>0</v>
      </c>
    </row>
    <row r="66" spans="1:9" ht="13.5">
      <c r="A66" s="77">
        <f>IF(COUNTIF('CLASS SCRATCH'!$B$4:$B$193,'CLASS SCRATCH'!$B66)&gt;1,"EX-AEQ.",'CLASS SCRATCH'!$B66)</f>
        <v>63</v>
      </c>
      <c r="B66" s="15">
        <f>'CLASS SCRATCH'!C66</f>
      </c>
      <c r="C66" s="507" t="str">
        <f>'CLASS SCRATCH'!D66</f>
        <v> </v>
      </c>
      <c r="D66" s="508"/>
      <c r="E66" s="509"/>
      <c r="F66" s="62" t="str">
        <f>'CLASS SCRATCH'!F66</f>
        <v> </v>
      </c>
      <c r="G66" s="43" t="str">
        <f>'CLASS SCRATCH'!G66</f>
        <v> </v>
      </c>
      <c r="H66" s="62" t="str">
        <f>'CLASS SCRATCH'!H66</f>
        <v> </v>
      </c>
      <c r="I66" s="44">
        <f>'CLASS SCRATCH'!I66</f>
        <v>0</v>
      </c>
    </row>
    <row r="67" spans="1:9" ht="13.5">
      <c r="A67" s="77">
        <f>IF(COUNTIF('CLASS SCRATCH'!$B$4:$B$193,'CLASS SCRATCH'!$B67)&gt;1,"EX-AEQ.",'CLASS SCRATCH'!$B67)</f>
        <v>64</v>
      </c>
      <c r="B67" s="15">
        <f>'CLASS SCRATCH'!C67</f>
      </c>
      <c r="C67" s="507" t="str">
        <f>'CLASS SCRATCH'!D67</f>
        <v> </v>
      </c>
      <c r="D67" s="508"/>
      <c r="E67" s="509"/>
      <c r="F67" s="62" t="str">
        <f>'CLASS SCRATCH'!F67</f>
        <v> </v>
      </c>
      <c r="G67" s="43" t="str">
        <f>'CLASS SCRATCH'!G67</f>
        <v> </v>
      </c>
      <c r="H67" s="62" t="str">
        <f>'CLASS SCRATCH'!H67</f>
        <v> </v>
      </c>
      <c r="I67" s="44">
        <f>'CLASS SCRATCH'!I67</f>
        <v>0</v>
      </c>
    </row>
    <row r="68" spans="1:9" ht="13.5">
      <c r="A68" s="77">
        <f>IF(COUNTIF('CLASS SCRATCH'!$B$4:$B$193,'CLASS SCRATCH'!$B68)&gt;1,"EX-AEQ.",'CLASS SCRATCH'!$B68)</f>
        <v>65</v>
      </c>
      <c r="B68" s="15">
        <f>'CLASS SCRATCH'!C68</f>
      </c>
      <c r="C68" s="507" t="str">
        <f>'CLASS SCRATCH'!D68</f>
        <v> </v>
      </c>
      <c r="D68" s="508"/>
      <c r="E68" s="509"/>
      <c r="F68" s="62" t="str">
        <f>'CLASS SCRATCH'!F68</f>
        <v> </v>
      </c>
      <c r="G68" s="43" t="str">
        <f>'CLASS SCRATCH'!G68</f>
        <v> </v>
      </c>
      <c r="H68" s="62" t="str">
        <f>'CLASS SCRATCH'!H68</f>
        <v> </v>
      </c>
      <c r="I68" s="44">
        <f>'CLASS SCRATCH'!I68</f>
        <v>0</v>
      </c>
    </row>
    <row r="69" spans="1:9" ht="13.5">
      <c r="A69" s="77">
        <f>IF(COUNTIF('CLASS SCRATCH'!$B$4:$B$193,'CLASS SCRATCH'!$B69)&gt;1,"EX-AEQ.",'CLASS SCRATCH'!$B69)</f>
        <v>66</v>
      </c>
      <c r="B69" s="15">
        <f>'CLASS SCRATCH'!C69</f>
      </c>
      <c r="C69" s="507" t="str">
        <f>'CLASS SCRATCH'!D69</f>
        <v> </v>
      </c>
      <c r="D69" s="508"/>
      <c r="E69" s="509"/>
      <c r="F69" s="62" t="str">
        <f>'CLASS SCRATCH'!F69</f>
        <v> </v>
      </c>
      <c r="G69" s="43" t="str">
        <f>'CLASS SCRATCH'!G69</f>
        <v> </v>
      </c>
      <c r="H69" s="62" t="str">
        <f>'CLASS SCRATCH'!H69</f>
        <v> </v>
      </c>
      <c r="I69" s="44">
        <f>'CLASS SCRATCH'!I69</f>
        <v>0</v>
      </c>
    </row>
    <row r="70" spans="1:9" ht="13.5">
      <c r="A70" s="77">
        <f>IF(COUNTIF('CLASS SCRATCH'!$B$4:$B$193,'CLASS SCRATCH'!$B70)&gt;1,"EX-AEQ.",'CLASS SCRATCH'!$B70)</f>
        <v>67</v>
      </c>
      <c r="B70" s="15">
        <f>'CLASS SCRATCH'!C70</f>
      </c>
      <c r="C70" s="507" t="str">
        <f>'CLASS SCRATCH'!D70</f>
        <v> </v>
      </c>
      <c r="D70" s="508"/>
      <c r="E70" s="509"/>
      <c r="F70" s="62" t="str">
        <f>'CLASS SCRATCH'!F70</f>
        <v> </v>
      </c>
      <c r="G70" s="43" t="str">
        <f>'CLASS SCRATCH'!G70</f>
        <v> </v>
      </c>
      <c r="H70" s="62" t="str">
        <f>'CLASS SCRATCH'!H70</f>
        <v> </v>
      </c>
      <c r="I70" s="44">
        <f>'CLASS SCRATCH'!I70</f>
        <v>0</v>
      </c>
    </row>
    <row r="71" spans="1:9" ht="13.5">
      <c r="A71" s="77">
        <f>IF(COUNTIF('CLASS SCRATCH'!$B$4:$B$193,'CLASS SCRATCH'!$B71)&gt;1,"EX-AEQ.",'CLASS SCRATCH'!$B71)</f>
        <v>68</v>
      </c>
      <c r="B71" s="15">
        <f>'CLASS SCRATCH'!C71</f>
      </c>
      <c r="C71" s="507" t="str">
        <f>'CLASS SCRATCH'!D71</f>
        <v> </v>
      </c>
      <c r="D71" s="508"/>
      <c r="E71" s="509"/>
      <c r="F71" s="62" t="str">
        <f>'CLASS SCRATCH'!F71</f>
        <v> </v>
      </c>
      <c r="G71" s="43" t="str">
        <f>'CLASS SCRATCH'!G71</f>
        <v> </v>
      </c>
      <c r="H71" s="62" t="str">
        <f>'CLASS SCRATCH'!H71</f>
        <v> </v>
      </c>
      <c r="I71" s="44">
        <f>'CLASS SCRATCH'!I71</f>
        <v>0</v>
      </c>
    </row>
    <row r="72" spans="1:9" ht="13.5">
      <c r="A72" s="77">
        <f>IF(COUNTIF('CLASS SCRATCH'!$B$4:$B$193,'CLASS SCRATCH'!$B72)&gt;1,"EX-AEQ.",'CLASS SCRATCH'!$B72)</f>
        <v>69</v>
      </c>
      <c r="B72" s="15">
        <f>'CLASS SCRATCH'!C72</f>
      </c>
      <c r="C72" s="507" t="str">
        <f>'CLASS SCRATCH'!D72</f>
        <v> </v>
      </c>
      <c r="D72" s="508"/>
      <c r="E72" s="509"/>
      <c r="F72" s="62" t="str">
        <f>'CLASS SCRATCH'!F72</f>
        <v> </v>
      </c>
      <c r="G72" s="43" t="str">
        <f>'CLASS SCRATCH'!G72</f>
        <v> </v>
      </c>
      <c r="H72" s="62" t="str">
        <f>'CLASS SCRATCH'!H72</f>
        <v> </v>
      </c>
      <c r="I72" s="44">
        <f>'CLASS SCRATCH'!I72</f>
        <v>0</v>
      </c>
    </row>
    <row r="73" spans="1:9" ht="13.5">
      <c r="A73" s="77">
        <f>IF(COUNTIF('CLASS SCRATCH'!$B$4:$B$193,'CLASS SCRATCH'!$B73)&gt;1,"EX-AEQ.",'CLASS SCRATCH'!$B73)</f>
        <v>70</v>
      </c>
      <c r="B73" s="15">
        <f>'CLASS SCRATCH'!C73</f>
      </c>
      <c r="C73" s="507" t="str">
        <f>'CLASS SCRATCH'!D73</f>
        <v> </v>
      </c>
      <c r="D73" s="508"/>
      <c r="E73" s="509"/>
      <c r="F73" s="62" t="str">
        <f>'CLASS SCRATCH'!F73</f>
        <v> </v>
      </c>
      <c r="G73" s="43" t="str">
        <f>'CLASS SCRATCH'!G73</f>
        <v> </v>
      </c>
      <c r="H73" s="62" t="str">
        <f>'CLASS SCRATCH'!H73</f>
        <v> </v>
      </c>
      <c r="I73" s="44">
        <f>'CLASS SCRATCH'!I73</f>
        <v>0</v>
      </c>
    </row>
    <row r="74" spans="1:9" ht="13.5">
      <c r="A74" s="77">
        <f>IF(COUNTIF('CLASS SCRATCH'!$B$4:$B$193,'CLASS SCRATCH'!$B74)&gt;1,"EX-AEQ.",'CLASS SCRATCH'!$B74)</f>
        <v>71</v>
      </c>
      <c r="B74" s="15">
        <f>'CLASS SCRATCH'!C74</f>
      </c>
      <c r="C74" s="507" t="str">
        <f>'CLASS SCRATCH'!D74</f>
        <v> </v>
      </c>
      <c r="D74" s="508"/>
      <c r="E74" s="509"/>
      <c r="F74" s="62" t="str">
        <f>'CLASS SCRATCH'!F74</f>
        <v> </v>
      </c>
      <c r="G74" s="43" t="str">
        <f>'CLASS SCRATCH'!G74</f>
        <v> </v>
      </c>
      <c r="H74" s="62" t="str">
        <f>'CLASS SCRATCH'!H74</f>
        <v> </v>
      </c>
      <c r="I74" s="44">
        <f>'CLASS SCRATCH'!I74</f>
        <v>0</v>
      </c>
    </row>
    <row r="75" spans="1:9" ht="13.5">
      <c r="A75" s="77">
        <f>IF(COUNTIF('CLASS SCRATCH'!$B$4:$B$193,'CLASS SCRATCH'!$B75)&gt;1,"EX-AEQ.",'CLASS SCRATCH'!$B75)</f>
        <v>72</v>
      </c>
      <c r="B75" s="15">
        <f>'CLASS SCRATCH'!C75</f>
      </c>
      <c r="C75" s="507" t="str">
        <f>'CLASS SCRATCH'!D75</f>
        <v> </v>
      </c>
      <c r="D75" s="508"/>
      <c r="E75" s="509"/>
      <c r="F75" s="62" t="str">
        <f>'CLASS SCRATCH'!F75</f>
        <v> </v>
      </c>
      <c r="G75" s="43" t="str">
        <f>'CLASS SCRATCH'!G75</f>
        <v> </v>
      </c>
      <c r="H75" s="62" t="str">
        <f>'CLASS SCRATCH'!H75</f>
        <v> </v>
      </c>
      <c r="I75" s="44">
        <f>'CLASS SCRATCH'!I75</f>
        <v>0</v>
      </c>
    </row>
    <row r="76" spans="1:9" ht="13.5">
      <c r="A76" s="77">
        <f>IF(COUNTIF('CLASS SCRATCH'!$B$4:$B$193,'CLASS SCRATCH'!$B76)&gt;1,"EX-AEQ.",'CLASS SCRATCH'!$B76)</f>
        <v>73</v>
      </c>
      <c r="B76" s="15">
        <f>'CLASS SCRATCH'!C76</f>
      </c>
      <c r="C76" s="507" t="str">
        <f>'CLASS SCRATCH'!D76</f>
        <v> </v>
      </c>
      <c r="D76" s="508"/>
      <c r="E76" s="509"/>
      <c r="F76" s="62" t="str">
        <f>'CLASS SCRATCH'!F76</f>
        <v> </v>
      </c>
      <c r="G76" s="43" t="str">
        <f>'CLASS SCRATCH'!G76</f>
        <v> </v>
      </c>
      <c r="H76" s="62" t="str">
        <f>'CLASS SCRATCH'!H76</f>
        <v> </v>
      </c>
      <c r="I76" s="44">
        <f>'CLASS SCRATCH'!I76</f>
        <v>0</v>
      </c>
    </row>
    <row r="77" spans="1:9" ht="13.5">
      <c r="A77" s="77">
        <f>IF(COUNTIF('CLASS SCRATCH'!$B$4:$B$193,'CLASS SCRATCH'!$B77)&gt;1,"EX-AEQ.",'CLASS SCRATCH'!$B77)</f>
        <v>74</v>
      </c>
      <c r="B77" s="15">
        <f>'CLASS SCRATCH'!C77</f>
      </c>
      <c r="C77" s="507" t="str">
        <f>'CLASS SCRATCH'!D77</f>
        <v> </v>
      </c>
      <c r="D77" s="508"/>
      <c r="E77" s="509"/>
      <c r="F77" s="62" t="str">
        <f>'CLASS SCRATCH'!F77</f>
        <v> </v>
      </c>
      <c r="G77" s="43" t="str">
        <f>'CLASS SCRATCH'!G77</f>
        <v> </v>
      </c>
      <c r="H77" s="62" t="str">
        <f>'CLASS SCRATCH'!H77</f>
        <v> </v>
      </c>
      <c r="I77" s="44">
        <f>'CLASS SCRATCH'!I77</f>
        <v>0</v>
      </c>
    </row>
    <row r="78" spans="1:9" ht="13.5">
      <c r="A78" s="77">
        <f>IF(COUNTIF('CLASS SCRATCH'!$B$4:$B$193,'CLASS SCRATCH'!$B78)&gt;1,"EX-AEQ.",'CLASS SCRATCH'!$B78)</f>
        <v>75</v>
      </c>
      <c r="B78" s="15">
        <f>'CLASS SCRATCH'!C78</f>
      </c>
      <c r="C78" s="507" t="str">
        <f>'CLASS SCRATCH'!D78</f>
        <v> </v>
      </c>
      <c r="D78" s="508"/>
      <c r="E78" s="509"/>
      <c r="F78" s="62" t="str">
        <f>'CLASS SCRATCH'!F78</f>
        <v> </v>
      </c>
      <c r="G78" s="43" t="str">
        <f>'CLASS SCRATCH'!G78</f>
        <v> </v>
      </c>
      <c r="H78" s="62" t="str">
        <f>'CLASS SCRATCH'!H78</f>
        <v> </v>
      </c>
      <c r="I78" s="44">
        <f>'CLASS SCRATCH'!I78</f>
        <v>0</v>
      </c>
    </row>
    <row r="79" spans="1:9" ht="13.5">
      <c r="A79" s="77">
        <f>IF(COUNTIF('CLASS SCRATCH'!$B$4:$B$193,'CLASS SCRATCH'!$B79)&gt;1,"EX-AEQ.",'CLASS SCRATCH'!$B79)</f>
        <v>76</v>
      </c>
      <c r="B79" s="15">
        <f>'CLASS SCRATCH'!C79</f>
      </c>
      <c r="C79" s="507" t="str">
        <f>'CLASS SCRATCH'!D79</f>
        <v> </v>
      </c>
      <c r="D79" s="508"/>
      <c r="E79" s="509"/>
      <c r="F79" s="62" t="str">
        <f>'CLASS SCRATCH'!F79</f>
        <v> </v>
      </c>
      <c r="G79" s="43" t="str">
        <f>'CLASS SCRATCH'!G79</f>
        <v> </v>
      </c>
      <c r="H79" s="62" t="str">
        <f>'CLASS SCRATCH'!H79</f>
        <v> </v>
      </c>
      <c r="I79" s="44">
        <f>'CLASS SCRATCH'!I79</f>
        <v>0</v>
      </c>
    </row>
    <row r="80" spans="1:9" ht="13.5">
      <c r="A80" s="77">
        <f>IF(COUNTIF('CLASS SCRATCH'!$B$4:$B$193,'CLASS SCRATCH'!$B80)&gt;1,"EX-AEQ.",'CLASS SCRATCH'!$B80)</f>
        <v>77</v>
      </c>
      <c r="B80" s="15">
        <f>'CLASS SCRATCH'!C80</f>
      </c>
      <c r="C80" s="507" t="str">
        <f>'CLASS SCRATCH'!D80</f>
        <v> </v>
      </c>
      <c r="D80" s="508"/>
      <c r="E80" s="509"/>
      <c r="F80" s="62" t="str">
        <f>'CLASS SCRATCH'!F80</f>
        <v> </v>
      </c>
      <c r="G80" s="43" t="str">
        <f>'CLASS SCRATCH'!G80</f>
        <v> </v>
      </c>
      <c r="H80" s="62" t="str">
        <f>'CLASS SCRATCH'!H80</f>
        <v> </v>
      </c>
      <c r="I80" s="44">
        <f>'CLASS SCRATCH'!I80</f>
        <v>0</v>
      </c>
    </row>
    <row r="81" spans="1:9" ht="13.5">
      <c r="A81" s="77">
        <f>IF(COUNTIF('CLASS SCRATCH'!$B$4:$B$193,'CLASS SCRATCH'!$B81)&gt;1,"EX-AEQ.",'CLASS SCRATCH'!$B81)</f>
        <v>78</v>
      </c>
      <c r="B81" s="15">
        <f>'CLASS SCRATCH'!C81</f>
      </c>
      <c r="C81" s="507" t="str">
        <f>'CLASS SCRATCH'!D81</f>
        <v> </v>
      </c>
      <c r="D81" s="508"/>
      <c r="E81" s="509"/>
      <c r="F81" s="62" t="str">
        <f>'CLASS SCRATCH'!F81</f>
        <v> </v>
      </c>
      <c r="G81" s="43" t="str">
        <f>'CLASS SCRATCH'!G81</f>
        <v> </v>
      </c>
      <c r="H81" s="62" t="str">
        <f>'CLASS SCRATCH'!H81</f>
        <v> </v>
      </c>
      <c r="I81" s="44">
        <f>'CLASS SCRATCH'!I81</f>
        <v>0</v>
      </c>
    </row>
    <row r="82" spans="1:9" ht="13.5">
      <c r="A82" s="77">
        <f>IF(COUNTIF('CLASS SCRATCH'!$B$4:$B$193,'CLASS SCRATCH'!$B82)&gt;1,"EX-AEQ.",'CLASS SCRATCH'!$B82)</f>
        <v>79</v>
      </c>
      <c r="B82" s="15">
        <f>'CLASS SCRATCH'!C82</f>
      </c>
      <c r="C82" s="507" t="str">
        <f>'CLASS SCRATCH'!D82</f>
        <v> </v>
      </c>
      <c r="D82" s="508"/>
      <c r="E82" s="509"/>
      <c r="F82" s="62" t="str">
        <f>'CLASS SCRATCH'!F82</f>
        <v> </v>
      </c>
      <c r="G82" s="43" t="str">
        <f>'CLASS SCRATCH'!G82</f>
        <v> </v>
      </c>
      <c r="H82" s="62" t="str">
        <f>'CLASS SCRATCH'!H82</f>
        <v> </v>
      </c>
      <c r="I82" s="44">
        <f>'CLASS SCRATCH'!I82</f>
        <v>0</v>
      </c>
    </row>
    <row r="83" spans="1:9" ht="13.5">
      <c r="A83" s="77">
        <f>IF(COUNTIF('CLASS SCRATCH'!$B$4:$B$193,'CLASS SCRATCH'!$B83)&gt;1,"EX-AEQ.",'CLASS SCRATCH'!$B83)</f>
        <v>80</v>
      </c>
      <c r="B83" s="15">
        <f>'CLASS SCRATCH'!C83</f>
      </c>
      <c r="C83" s="507" t="str">
        <f>'CLASS SCRATCH'!D83</f>
        <v> </v>
      </c>
      <c r="D83" s="508"/>
      <c r="E83" s="509"/>
      <c r="F83" s="62" t="str">
        <f>'CLASS SCRATCH'!F83</f>
        <v> </v>
      </c>
      <c r="G83" s="43" t="str">
        <f>'CLASS SCRATCH'!G83</f>
        <v> </v>
      </c>
      <c r="H83" s="62" t="str">
        <f>'CLASS SCRATCH'!H83</f>
        <v> </v>
      </c>
      <c r="I83" s="44">
        <f>'CLASS SCRATCH'!I83</f>
        <v>0</v>
      </c>
    </row>
    <row r="84" spans="1:9" ht="13.5">
      <c r="A84" s="77">
        <f>IF(COUNTIF('CLASS SCRATCH'!$B$4:$B$193,'CLASS SCRATCH'!$B84)&gt;1,"EX-AEQ.",'CLASS SCRATCH'!$B84)</f>
        <v>81</v>
      </c>
      <c r="B84" s="15">
        <f>'CLASS SCRATCH'!C84</f>
      </c>
      <c r="C84" s="507" t="str">
        <f>'CLASS SCRATCH'!D84</f>
        <v> </v>
      </c>
      <c r="D84" s="508"/>
      <c r="E84" s="509"/>
      <c r="F84" s="62" t="str">
        <f>'CLASS SCRATCH'!F84</f>
        <v> </v>
      </c>
      <c r="G84" s="43" t="str">
        <f>'CLASS SCRATCH'!G84</f>
        <v> </v>
      </c>
      <c r="H84" s="62" t="str">
        <f>'CLASS SCRATCH'!H84</f>
        <v> </v>
      </c>
      <c r="I84" s="44">
        <f>'CLASS SCRATCH'!I84</f>
        <v>0</v>
      </c>
    </row>
    <row r="85" spans="1:9" ht="13.5">
      <c r="A85" s="77">
        <f>IF(COUNTIF('CLASS SCRATCH'!$B$4:$B$193,'CLASS SCRATCH'!$B85)&gt;1,"EX-AEQ.",'CLASS SCRATCH'!$B85)</f>
        <v>82</v>
      </c>
      <c r="B85" s="15">
        <f>'CLASS SCRATCH'!C85</f>
      </c>
      <c r="C85" s="507" t="str">
        <f>'CLASS SCRATCH'!D85</f>
        <v> </v>
      </c>
      <c r="D85" s="508"/>
      <c r="E85" s="509"/>
      <c r="F85" s="62" t="str">
        <f>'CLASS SCRATCH'!F85</f>
        <v> </v>
      </c>
      <c r="G85" s="43" t="str">
        <f>'CLASS SCRATCH'!G85</f>
        <v> </v>
      </c>
      <c r="H85" s="62" t="str">
        <f>'CLASS SCRATCH'!H85</f>
        <v> </v>
      </c>
      <c r="I85" s="44">
        <f>'CLASS SCRATCH'!I85</f>
        <v>0</v>
      </c>
    </row>
    <row r="86" spans="1:9" ht="13.5">
      <c r="A86" s="77">
        <f>IF(COUNTIF('CLASS SCRATCH'!$B$4:$B$193,'CLASS SCRATCH'!$B86)&gt;1,"EX-AEQ.",'CLASS SCRATCH'!$B86)</f>
        <v>83</v>
      </c>
      <c r="B86" s="15">
        <f>'CLASS SCRATCH'!C86</f>
      </c>
      <c r="C86" s="507" t="str">
        <f>'CLASS SCRATCH'!D86</f>
        <v> </v>
      </c>
      <c r="D86" s="508"/>
      <c r="E86" s="509"/>
      <c r="F86" s="62" t="str">
        <f>'CLASS SCRATCH'!F86</f>
        <v> </v>
      </c>
      <c r="G86" s="43" t="str">
        <f>'CLASS SCRATCH'!G86</f>
        <v> </v>
      </c>
      <c r="H86" s="62" t="str">
        <f>'CLASS SCRATCH'!H86</f>
        <v> </v>
      </c>
      <c r="I86" s="44">
        <f>'CLASS SCRATCH'!I86</f>
        <v>0</v>
      </c>
    </row>
    <row r="87" spans="1:9" ht="13.5">
      <c r="A87" s="77">
        <f>IF(COUNTIF('CLASS SCRATCH'!$B$4:$B$193,'CLASS SCRATCH'!$B87)&gt;1,"EX-AEQ.",'CLASS SCRATCH'!$B87)</f>
        <v>84</v>
      </c>
      <c r="B87" s="15">
        <f>'CLASS SCRATCH'!C87</f>
      </c>
      <c r="C87" s="507" t="str">
        <f>'CLASS SCRATCH'!D87</f>
        <v> </v>
      </c>
      <c r="D87" s="508"/>
      <c r="E87" s="509"/>
      <c r="F87" s="62" t="str">
        <f>'CLASS SCRATCH'!F87</f>
        <v> </v>
      </c>
      <c r="G87" s="43" t="str">
        <f>'CLASS SCRATCH'!G87</f>
        <v> </v>
      </c>
      <c r="H87" s="62" t="str">
        <f>'CLASS SCRATCH'!H87</f>
        <v> </v>
      </c>
      <c r="I87" s="44">
        <f>'CLASS SCRATCH'!I87</f>
        <v>0</v>
      </c>
    </row>
    <row r="88" spans="1:9" ht="13.5">
      <c r="A88" s="77">
        <f>IF(COUNTIF('CLASS SCRATCH'!$B$4:$B$193,'CLASS SCRATCH'!$B88)&gt;1,"EX-AEQ.",'CLASS SCRATCH'!$B88)</f>
        <v>85</v>
      </c>
      <c r="B88" s="15">
        <f>'CLASS SCRATCH'!C88</f>
      </c>
      <c r="C88" s="507" t="str">
        <f>'CLASS SCRATCH'!D88</f>
        <v> </v>
      </c>
      <c r="D88" s="508"/>
      <c r="E88" s="509"/>
      <c r="F88" s="62" t="str">
        <f>'CLASS SCRATCH'!F88</f>
        <v> </v>
      </c>
      <c r="G88" s="43" t="str">
        <f>'CLASS SCRATCH'!G88</f>
        <v> </v>
      </c>
      <c r="H88" s="62" t="str">
        <f>'CLASS SCRATCH'!H88</f>
        <v> </v>
      </c>
      <c r="I88" s="44">
        <f>'CLASS SCRATCH'!I88</f>
        <v>0</v>
      </c>
    </row>
    <row r="89" spans="1:9" ht="13.5">
      <c r="A89" s="77">
        <f>IF(COUNTIF('CLASS SCRATCH'!$B$4:$B$193,'CLASS SCRATCH'!$B89)&gt;1,"EX-AEQ.",'CLASS SCRATCH'!$B89)</f>
        <v>86</v>
      </c>
      <c r="B89" s="15">
        <f>'CLASS SCRATCH'!C89</f>
      </c>
      <c r="C89" s="507" t="str">
        <f>'CLASS SCRATCH'!D89</f>
        <v> </v>
      </c>
      <c r="D89" s="508"/>
      <c r="E89" s="509"/>
      <c r="F89" s="62" t="str">
        <f>'CLASS SCRATCH'!F89</f>
        <v> </v>
      </c>
      <c r="G89" s="43" t="str">
        <f>'CLASS SCRATCH'!G89</f>
        <v> </v>
      </c>
      <c r="H89" s="62" t="str">
        <f>'CLASS SCRATCH'!H89</f>
        <v> </v>
      </c>
      <c r="I89" s="44">
        <f>'CLASS SCRATCH'!I89</f>
        <v>0</v>
      </c>
    </row>
    <row r="90" spans="1:9" ht="13.5">
      <c r="A90" s="77">
        <f>IF(COUNTIF('CLASS SCRATCH'!$B$4:$B$193,'CLASS SCRATCH'!$B90)&gt;1,"EX-AEQ.",'CLASS SCRATCH'!$B90)</f>
        <v>87</v>
      </c>
      <c r="B90" s="15">
        <f>'CLASS SCRATCH'!C90</f>
      </c>
      <c r="C90" s="507" t="str">
        <f>'CLASS SCRATCH'!D90</f>
        <v> </v>
      </c>
      <c r="D90" s="508"/>
      <c r="E90" s="509"/>
      <c r="F90" s="62" t="str">
        <f>'CLASS SCRATCH'!F90</f>
        <v> </v>
      </c>
      <c r="G90" s="43" t="str">
        <f>'CLASS SCRATCH'!G90</f>
        <v> </v>
      </c>
      <c r="H90" s="62" t="str">
        <f>'CLASS SCRATCH'!H90</f>
        <v> </v>
      </c>
      <c r="I90" s="44">
        <f>'CLASS SCRATCH'!I90</f>
        <v>0</v>
      </c>
    </row>
    <row r="91" spans="1:9" ht="13.5">
      <c r="A91" s="77">
        <f>IF(COUNTIF('CLASS SCRATCH'!$B$4:$B$193,'CLASS SCRATCH'!$B91)&gt;1,"EX-AEQ.",'CLASS SCRATCH'!$B91)</f>
        <v>88</v>
      </c>
      <c r="B91" s="15">
        <f>'CLASS SCRATCH'!C91</f>
      </c>
      <c r="C91" s="507" t="str">
        <f>'CLASS SCRATCH'!D91</f>
        <v> </v>
      </c>
      <c r="D91" s="508"/>
      <c r="E91" s="509"/>
      <c r="F91" s="62" t="str">
        <f>'CLASS SCRATCH'!F91</f>
        <v> </v>
      </c>
      <c r="G91" s="43" t="str">
        <f>'CLASS SCRATCH'!G91</f>
        <v> </v>
      </c>
      <c r="H91" s="62" t="str">
        <f>'CLASS SCRATCH'!H91</f>
        <v> </v>
      </c>
      <c r="I91" s="44">
        <f>'CLASS SCRATCH'!I91</f>
        <v>0</v>
      </c>
    </row>
    <row r="92" spans="1:9" ht="13.5">
      <c r="A92" s="77">
        <f>IF(COUNTIF('CLASS SCRATCH'!$B$4:$B$193,'CLASS SCRATCH'!$B92)&gt;1,"EX-AEQ.",'CLASS SCRATCH'!$B92)</f>
        <v>89</v>
      </c>
      <c r="B92" s="15">
        <f>'CLASS SCRATCH'!C92</f>
      </c>
      <c r="C92" s="507" t="str">
        <f>'CLASS SCRATCH'!D92</f>
        <v> </v>
      </c>
      <c r="D92" s="508"/>
      <c r="E92" s="509"/>
      <c r="F92" s="62" t="str">
        <f>'CLASS SCRATCH'!F92</f>
        <v> </v>
      </c>
      <c r="G92" s="43" t="str">
        <f>'CLASS SCRATCH'!G92</f>
        <v> </v>
      </c>
      <c r="H92" s="62" t="str">
        <f>'CLASS SCRATCH'!H92</f>
        <v> </v>
      </c>
      <c r="I92" s="44">
        <f>'CLASS SCRATCH'!I92</f>
        <v>0</v>
      </c>
    </row>
    <row r="93" spans="1:9" ht="13.5">
      <c r="A93" s="77">
        <f>IF(COUNTIF('CLASS SCRATCH'!$B$4:$B$193,'CLASS SCRATCH'!$B93)&gt;1,"EX-AEQ.",'CLASS SCRATCH'!$B93)</f>
        <v>90</v>
      </c>
      <c r="B93" s="15">
        <f>'CLASS SCRATCH'!C93</f>
      </c>
      <c r="C93" s="507" t="str">
        <f>'CLASS SCRATCH'!D93</f>
        <v> </v>
      </c>
      <c r="D93" s="508"/>
      <c r="E93" s="509"/>
      <c r="F93" s="62" t="str">
        <f>'CLASS SCRATCH'!F93</f>
        <v> </v>
      </c>
      <c r="G93" s="43" t="str">
        <f>'CLASS SCRATCH'!G93</f>
        <v> </v>
      </c>
      <c r="H93" s="62" t="str">
        <f>'CLASS SCRATCH'!H93</f>
        <v> </v>
      </c>
      <c r="I93" s="44">
        <f>'CLASS SCRATCH'!I93</f>
        <v>0</v>
      </c>
    </row>
    <row r="94" spans="1:9" ht="13.5">
      <c r="A94" s="77">
        <f>IF(COUNTIF('CLASS SCRATCH'!$B$4:$B$193,'CLASS SCRATCH'!$B94)&gt;1,"EX-AEQ.",'CLASS SCRATCH'!$B94)</f>
        <v>91</v>
      </c>
      <c r="B94" s="15">
        <f>'CLASS SCRATCH'!C94</f>
      </c>
      <c r="C94" s="507" t="str">
        <f>'CLASS SCRATCH'!D94</f>
        <v> </v>
      </c>
      <c r="D94" s="508"/>
      <c r="E94" s="509"/>
      <c r="F94" s="62" t="str">
        <f>'CLASS SCRATCH'!F94</f>
        <v> </v>
      </c>
      <c r="G94" s="43" t="str">
        <f>'CLASS SCRATCH'!G94</f>
        <v> </v>
      </c>
      <c r="H94" s="62" t="str">
        <f>'CLASS SCRATCH'!H94</f>
        <v> </v>
      </c>
      <c r="I94" s="44">
        <f>'CLASS SCRATCH'!I94</f>
        <v>0</v>
      </c>
    </row>
    <row r="95" spans="1:9" ht="13.5">
      <c r="A95" s="77">
        <f>IF(COUNTIF('CLASS SCRATCH'!$B$4:$B$193,'CLASS SCRATCH'!$B95)&gt;1,"EX-AEQ.",'CLASS SCRATCH'!$B95)</f>
        <v>92</v>
      </c>
      <c r="B95" s="15">
        <f>'CLASS SCRATCH'!C95</f>
      </c>
      <c r="C95" s="507" t="str">
        <f>'CLASS SCRATCH'!D95</f>
        <v> </v>
      </c>
      <c r="D95" s="508"/>
      <c r="E95" s="509"/>
      <c r="F95" s="62" t="str">
        <f>'CLASS SCRATCH'!F95</f>
        <v> </v>
      </c>
      <c r="G95" s="43" t="str">
        <f>'CLASS SCRATCH'!G95</f>
        <v> </v>
      </c>
      <c r="H95" s="62" t="str">
        <f>'CLASS SCRATCH'!H95</f>
        <v> </v>
      </c>
      <c r="I95" s="44">
        <f>'CLASS SCRATCH'!I95</f>
        <v>0</v>
      </c>
    </row>
    <row r="96" spans="1:9" ht="13.5">
      <c r="A96" s="77">
        <f>IF(COUNTIF('CLASS SCRATCH'!$B$4:$B$193,'CLASS SCRATCH'!$B96)&gt;1,"EX-AEQ.",'CLASS SCRATCH'!$B96)</f>
        <v>93</v>
      </c>
      <c r="B96" s="15">
        <f>'CLASS SCRATCH'!C96</f>
      </c>
      <c r="C96" s="507" t="str">
        <f>'CLASS SCRATCH'!D96</f>
        <v> </v>
      </c>
      <c r="D96" s="508"/>
      <c r="E96" s="509"/>
      <c r="F96" s="62" t="str">
        <f>'CLASS SCRATCH'!F96</f>
        <v> </v>
      </c>
      <c r="G96" s="43" t="str">
        <f>'CLASS SCRATCH'!G96</f>
        <v> </v>
      </c>
      <c r="H96" s="62" t="str">
        <f>'CLASS SCRATCH'!H96</f>
        <v> </v>
      </c>
      <c r="I96" s="44">
        <f>'CLASS SCRATCH'!I96</f>
        <v>0</v>
      </c>
    </row>
    <row r="97" spans="1:9" ht="13.5">
      <c r="A97" s="77">
        <f>IF(COUNTIF('CLASS SCRATCH'!$B$4:$B$193,'CLASS SCRATCH'!$B97)&gt;1,"EX-AEQ.",'CLASS SCRATCH'!$B97)</f>
        <v>94</v>
      </c>
      <c r="B97" s="15">
        <f>'CLASS SCRATCH'!C97</f>
      </c>
      <c r="C97" s="507" t="str">
        <f>'CLASS SCRATCH'!D97</f>
        <v> </v>
      </c>
      <c r="D97" s="508"/>
      <c r="E97" s="509"/>
      <c r="F97" s="62" t="str">
        <f>'CLASS SCRATCH'!F97</f>
        <v> </v>
      </c>
      <c r="G97" s="43" t="str">
        <f>'CLASS SCRATCH'!G97</f>
        <v> </v>
      </c>
      <c r="H97" s="62" t="str">
        <f>'CLASS SCRATCH'!H97</f>
        <v> </v>
      </c>
      <c r="I97" s="44">
        <f>'CLASS SCRATCH'!I97</f>
        <v>0</v>
      </c>
    </row>
    <row r="98" spans="1:9" ht="13.5">
      <c r="A98" s="77">
        <f>IF(COUNTIF('CLASS SCRATCH'!$B$4:$B$193,'CLASS SCRATCH'!$B98)&gt;1,"EX-AEQ.",'CLASS SCRATCH'!$B98)</f>
        <v>95</v>
      </c>
      <c r="B98" s="15">
        <f>'CLASS SCRATCH'!C98</f>
      </c>
      <c r="C98" s="507" t="str">
        <f>'CLASS SCRATCH'!D98</f>
        <v> </v>
      </c>
      <c r="D98" s="508"/>
      <c r="E98" s="509"/>
      <c r="F98" s="62" t="str">
        <f>'CLASS SCRATCH'!F98</f>
        <v> </v>
      </c>
      <c r="G98" s="43" t="str">
        <f>'CLASS SCRATCH'!G98</f>
        <v> </v>
      </c>
      <c r="H98" s="62" t="str">
        <f>'CLASS SCRATCH'!H98</f>
        <v> </v>
      </c>
      <c r="I98" s="44">
        <f>'CLASS SCRATCH'!I98</f>
        <v>0</v>
      </c>
    </row>
    <row r="99" spans="1:9" ht="13.5">
      <c r="A99" s="77">
        <f>IF(COUNTIF('CLASS SCRATCH'!$B$4:$B$193,'CLASS SCRATCH'!$B99)&gt;1,"EX-AEQ.",'CLASS SCRATCH'!$B99)</f>
        <v>96</v>
      </c>
      <c r="B99" s="15">
        <f>'CLASS SCRATCH'!C99</f>
      </c>
      <c r="C99" s="507" t="str">
        <f>'CLASS SCRATCH'!D99</f>
        <v> </v>
      </c>
      <c r="D99" s="508"/>
      <c r="E99" s="509"/>
      <c r="F99" s="62" t="str">
        <f>'CLASS SCRATCH'!F99</f>
        <v> </v>
      </c>
      <c r="G99" s="43" t="str">
        <f>'CLASS SCRATCH'!G99</f>
        <v> </v>
      </c>
      <c r="H99" s="62" t="str">
        <f>'CLASS SCRATCH'!H99</f>
        <v> </v>
      </c>
      <c r="I99" s="44">
        <f>'CLASS SCRATCH'!I99</f>
        <v>0</v>
      </c>
    </row>
    <row r="100" spans="1:9" ht="13.5">
      <c r="A100" s="77">
        <f>IF(COUNTIF('CLASS SCRATCH'!$B$4:$B$193,'CLASS SCRATCH'!$B100)&gt;1,"EX-AEQ.",'CLASS SCRATCH'!$B100)</f>
        <v>97</v>
      </c>
      <c r="B100" s="15">
        <f>'CLASS SCRATCH'!C100</f>
      </c>
      <c r="C100" s="507" t="str">
        <f>'CLASS SCRATCH'!D100</f>
        <v> </v>
      </c>
      <c r="D100" s="508"/>
      <c r="E100" s="509"/>
      <c r="F100" s="62" t="str">
        <f>'CLASS SCRATCH'!F100</f>
        <v> </v>
      </c>
      <c r="G100" s="43" t="str">
        <f>'CLASS SCRATCH'!G100</f>
        <v> </v>
      </c>
      <c r="H100" s="62" t="str">
        <f>'CLASS SCRATCH'!H100</f>
        <v> </v>
      </c>
      <c r="I100" s="44">
        <f>'CLASS SCRATCH'!I100</f>
        <v>0</v>
      </c>
    </row>
    <row r="101" spans="1:9" ht="13.5">
      <c r="A101" s="77">
        <f>IF(COUNTIF('CLASS SCRATCH'!$B$4:$B$193,'CLASS SCRATCH'!$B101)&gt;1,"EX-AEQ.",'CLASS SCRATCH'!$B101)</f>
        <v>98</v>
      </c>
      <c r="B101" s="15">
        <f>'CLASS SCRATCH'!C101</f>
      </c>
      <c r="C101" s="507" t="str">
        <f>'CLASS SCRATCH'!D101</f>
        <v> </v>
      </c>
      <c r="D101" s="508"/>
      <c r="E101" s="509"/>
      <c r="F101" s="62" t="str">
        <f>'CLASS SCRATCH'!F101</f>
        <v> </v>
      </c>
      <c r="G101" s="43" t="str">
        <f>'CLASS SCRATCH'!G101</f>
        <v> </v>
      </c>
      <c r="H101" s="62" t="str">
        <f>'CLASS SCRATCH'!H101</f>
        <v> </v>
      </c>
      <c r="I101" s="44">
        <f>'CLASS SCRATCH'!I101</f>
        <v>0</v>
      </c>
    </row>
    <row r="102" spans="1:9" ht="13.5">
      <c r="A102" s="77">
        <f>IF(COUNTIF('CLASS SCRATCH'!$B$4:$B$193,'CLASS SCRATCH'!$B102)&gt;1,"EX-AEQ.",'CLASS SCRATCH'!$B102)</f>
        <v>99</v>
      </c>
      <c r="B102" s="15">
        <f>'CLASS SCRATCH'!C102</f>
      </c>
      <c r="C102" s="507" t="str">
        <f>'CLASS SCRATCH'!D102</f>
        <v> </v>
      </c>
      <c r="D102" s="508"/>
      <c r="E102" s="509"/>
      <c r="F102" s="62" t="str">
        <f>'CLASS SCRATCH'!F102</f>
        <v> </v>
      </c>
      <c r="G102" s="43" t="str">
        <f>'CLASS SCRATCH'!G102</f>
        <v> </v>
      </c>
      <c r="H102" s="62" t="str">
        <f>'CLASS SCRATCH'!H102</f>
        <v> </v>
      </c>
      <c r="I102" s="44">
        <f>'CLASS SCRATCH'!I102</f>
        <v>0</v>
      </c>
    </row>
    <row r="103" spans="1:9" ht="13.5">
      <c r="A103" s="77">
        <f>IF(COUNTIF('CLASS SCRATCH'!$B$4:$B$193,'CLASS SCRATCH'!$B103)&gt;1,"EX-AEQ.",'CLASS SCRATCH'!$B103)</f>
        <v>100</v>
      </c>
      <c r="B103" s="15">
        <f>'CLASS SCRATCH'!C103</f>
      </c>
      <c r="C103" s="507" t="str">
        <f>'CLASS SCRATCH'!D103</f>
        <v> </v>
      </c>
      <c r="D103" s="508"/>
      <c r="E103" s="509"/>
      <c r="F103" s="62" t="str">
        <f>'CLASS SCRATCH'!F103</f>
        <v> </v>
      </c>
      <c r="G103" s="43" t="str">
        <f>'CLASS SCRATCH'!G103</f>
        <v> </v>
      </c>
      <c r="H103" s="62" t="str">
        <f>'CLASS SCRATCH'!H103</f>
        <v> </v>
      </c>
      <c r="I103" s="44">
        <f>'CLASS SCRATCH'!I103</f>
        <v>0</v>
      </c>
    </row>
    <row r="104" spans="1:9" ht="13.5">
      <c r="A104" s="77">
        <f>IF(COUNTIF('CLASS SCRATCH'!$B$4:$B$193,'CLASS SCRATCH'!$B104)&gt;1,"EX-AEQ.",'CLASS SCRATCH'!$B104)</f>
        <v>101</v>
      </c>
      <c r="B104" s="15">
        <f>'CLASS SCRATCH'!C104</f>
      </c>
      <c r="C104" s="507" t="str">
        <f>'CLASS SCRATCH'!D104</f>
        <v> </v>
      </c>
      <c r="D104" s="508"/>
      <c r="E104" s="509"/>
      <c r="F104" s="62" t="str">
        <f>'CLASS SCRATCH'!F104</f>
        <v> </v>
      </c>
      <c r="G104" s="43" t="str">
        <f>'CLASS SCRATCH'!G104</f>
        <v> </v>
      </c>
      <c r="H104" s="62" t="str">
        <f>'CLASS SCRATCH'!H104</f>
        <v> </v>
      </c>
      <c r="I104" s="44">
        <f>'CLASS SCRATCH'!I104</f>
        <v>0</v>
      </c>
    </row>
    <row r="105" spans="1:9" ht="13.5">
      <c r="A105" s="77">
        <f>IF(COUNTIF('CLASS SCRATCH'!$B$4:$B$193,'CLASS SCRATCH'!$B105)&gt;1,"EX-AEQ.",'CLASS SCRATCH'!$B105)</f>
        <v>102</v>
      </c>
      <c r="B105" s="15">
        <f>'CLASS SCRATCH'!C105</f>
      </c>
      <c r="C105" s="507" t="str">
        <f>'CLASS SCRATCH'!D105</f>
        <v> </v>
      </c>
      <c r="D105" s="508"/>
      <c r="E105" s="509"/>
      <c r="F105" s="62" t="str">
        <f>'CLASS SCRATCH'!F105</f>
        <v> </v>
      </c>
      <c r="G105" s="43" t="str">
        <f>'CLASS SCRATCH'!G105</f>
        <v> </v>
      </c>
      <c r="H105" s="62" t="str">
        <f>'CLASS SCRATCH'!H105</f>
        <v> </v>
      </c>
      <c r="I105" s="44">
        <f>'CLASS SCRATCH'!I105</f>
        <v>0</v>
      </c>
    </row>
    <row r="106" spans="1:9" ht="13.5">
      <c r="A106" s="77">
        <f>IF(COUNTIF('CLASS SCRATCH'!$B$4:$B$193,'CLASS SCRATCH'!$B106)&gt;1,"EX-AEQ.",'CLASS SCRATCH'!$B106)</f>
        <v>103</v>
      </c>
      <c r="B106" s="15">
        <f>'CLASS SCRATCH'!C106</f>
      </c>
      <c r="C106" s="507" t="str">
        <f>'CLASS SCRATCH'!D106</f>
        <v> </v>
      </c>
      <c r="D106" s="508"/>
      <c r="E106" s="509"/>
      <c r="F106" s="62" t="str">
        <f>'CLASS SCRATCH'!F106</f>
        <v> </v>
      </c>
      <c r="G106" s="43" t="str">
        <f>'CLASS SCRATCH'!G106</f>
        <v> </v>
      </c>
      <c r="H106" s="62" t="str">
        <f>'CLASS SCRATCH'!H106</f>
        <v> </v>
      </c>
      <c r="I106" s="44">
        <f>'CLASS SCRATCH'!I106</f>
        <v>0</v>
      </c>
    </row>
    <row r="107" spans="1:9" ht="13.5">
      <c r="A107" s="77">
        <f>IF(COUNTIF('CLASS SCRATCH'!$B$4:$B$193,'CLASS SCRATCH'!$B107)&gt;1,"EX-AEQ.",'CLASS SCRATCH'!$B107)</f>
        <v>104</v>
      </c>
      <c r="B107" s="15">
        <f>'CLASS SCRATCH'!C107</f>
      </c>
      <c r="C107" s="507" t="str">
        <f>'CLASS SCRATCH'!D107</f>
        <v> </v>
      </c>
      <c r="D107" s="508"/>
      <c r="E107" s="509"/>
      <c r="F107" s="62" t="str">
        <f>'CLASS SCRATCH'!F107</f>
        <v> </v>
      </c>
      <c r="G107" s="43" t="str">
        <f>'CLASS SCRATCH'!G107</f>
        <v> </v>
      </c>
      <c r="H107" s="62" t="str">
        <f>'CLASS SCRATCH'!H107</f>
        <v> </v>
      </c>
      <c r="I107" s="44">
        <f>'CLASS SCRATCH'!I107</f>
        <v>0</v>
      </c>
    </row>
    <row r="108" spans="1:9" ht="13.5">
      <c r="A108" s="77">
        <f>IF(COUNTIF('CLASS SCRATCH'!$B$4:$B$193,'CLASS SCRATCH'!$B108)&gt;1,"EX-AEQ.",'CLASS SCRATCH'!$B108)</f>
        <v>105</v>
      </c>
      <c r="B108" s="15">
        <f>'CLASS SCRATCH'!C108</f>
      </c>
      <c r="C108" s="507" t="str">
        <f>'CLASS SCRATCH'!D108</f>
        <v> </v>
      </c>
      <c r="D108" s="508"/>
      <c r="E108" s="509"/>
      <c r="F108" s="62" t="str">
        <f>'CLASS SCRATCH'!F108</f>
        <v> </v>
      </c>
      <c r="G108" s="43" t="str">
        <f>'CLASS SCRATCH'!G108</f>
        <v> </v>
      </c>
      <c r="H108" s="62" t="str">
        <f>'CLASS SCRATCH'!H108</f>
        <v> </v>
      </c>
      <c r="I108" s="44">
        <f>'CLASS SCRATCH'!I108</f>
        <v>0</v>
      </c>
    </row>
    <row r="109" spans="1:9" ht="13.5">
      <c r="A109" s="77">
        <f>IF(COUNTIF('CLASS SCRATCH'!$B$4:$B$193,'CLASS SCRATCH'!$B109)&gt;1,"EX-AEQ.",'CLASS SCRATCH'!$B109)</f>
        <v>106</v>
      </c>
      <c r="B109" s="15">
        <f>'CLASS SCRATCH'!C109</f>
      </c>
      <c r="C109" s="507" t="str">
        <f>'CLASS SCRATCH'!D109</f>
        <v> </v>
      </c>
      <c r="D109" s="508"/>
      <c r="E109" s="509"/>
      <c r="F109" s="62" t="str">
        <f>'CLASS SCRATCH'!F109</f>
        <v> </v>
      </c>
      <c r="G109" s="43" t="str">
        <f>'CLASS SCRATCH'!G109</f>
        <v> </v>
      </c>
      <c r="H109" s="62" t="str">
        <f>'CLASS SCRATCH'!H109</f>
        <v> </v>
      </c>
      <c r="I109" s="44">
        <f>'CLASS SCRATCH'!I109</f>
        <v>0</v>
      </c>
    </row>
    <row r="110" spans="1:9" ht="13.5">
      <c r="A110" s="77">
        <f>IF(COUNTIF('CLASS SCRATCH'!$B$4:$B$193,'CLASS SCRATCH'!$B110)&gt;1,"EX-AEQ.",'CLASS SCRATCH'!$B110)</f>
        <v>107</v>
      </c>
      <c r="B110" s="15">
        <f>'CLASS SCRATCH'!C110</f>
      </c>
      <c r="C110" s="507" t="str">
        <f>'CLASS SCRATCH'!D110</f>
        <v> </v>
      </c>
      <c r="D110" s="508"/>
      <c r="E110" s="509"/>
      <c r="F110" s="62" t="str">
        <f>'CLASS SCRATCH'!F110</f>
        <v> </v>
      </c>
      <c r="G110" s="43" t="str">
        <f>'CLASS SCRATCH'!G110</f>
        <v> </v>
      </c>
      <c r="H110" s="62" t="str">
        <f>'CLASS SCRATCH'!H110</f>
        <v> </v>
      </c>
      <c r="I110" s="44">
        <f>'CLASS SCRATCH'!I110</f>
        <v>0</v>
      </c>
    </row>
    <row r="111" spans="1:9" ht="13.5">
      <c r="A111" s="77">
        <f>IF(COUNTIF('CLASS SCRATCH'!$B$4:$B$193,'CLASS SCRATCH'!$B111)&gt;1,"EX-AEQ.",'CLASS SCRATCH'!$B111)</f>
        <v>108</v>
      </c>
      <c r="B111" s="15">
        <f>'CLASS SCRATCH'!C111</f>
      </c>
      <c r="C111" s="507" t="str">
        <f>'CLASS SCRATCH'!D111</f>
        <v> </v>
      </c>
      <c r="D111" s="508"/>
      <c r="E111" s="509"/>
      <c r="F111" s="62" t="str">
        <f>'CLASS SCRATCH'!F111</f>
        <v> </v>
      </c>
      <c r="G111" s="43" t="str">
        <f>'CLASS SCRATCH'!G111</f>
        <v> </v>
      </c>
      <c r="H111" s="62" t="str">
        <f>'CLASS SCRATCH'!H111</f>
        <v> </v>
      </c>
      <c r="I111" s="44">
        <f>'CLASS SCRATCH'!I111</f>
        <v>0</v>
      </c>
    </row>
    <row r="112" spans="1:9" ht="13.5">
      <c r="A112" s="77">
        <f>IF(COUNTIF('CLASS SCRATCH'!$B$4:$B$193,'CLASS SCRATCH'!$B112)&gt;1,"EX-AEQ.",'CLASS SCRATCH'!$B112)</f>
        <v>109</v>
      </c>
      <c r="B112" s="15">
        <f>'CLASS SCRATCH'!C112</f>
      </c>
      <c r="C112" s="507" t="str">
        <f>'CLASS SCRATCH'!D112</f>
        <v> </v>
      </c>
      <c r="D112" s="508"/>
      <c r="E112" s="509"/>
      <c r="F112" s="62" t="str">
        <f>'CLASS SCRATCH'!F112</f>
        <v> </v>
      </c>
      <c r="G112" s="43" t="str">
        <f>'CLASS SCRATCH'!G112</f>
        <v> </v>
      </c>
      <c r="H112" s="62" t="str">
        <f>'CLASS SCRATCH'!H112</f>
        <v> </v>
      </c>
      <c r="I112" s="44">
        <f>'CLASS SCRATCH'!I112</f>
        <v>0</v>
      </c>
    </row>
    <row r="113" spans="1:9" ht="13.5">
      <c r="A113" s="77">
        <f>IF(COUNTIF('CLASS SCRATCH'!$B$4:$B$193,'CLASS SCRATCH'!$B113)&gt;1,"EX-AEQ.",'CLASS SCRATCH'!$B113)</f>
        <v>110</v>
      </c>
      <c r="B113" s="15">
        <f>'CLASS SCRATCH'!C113</f>
      </c>
      <c r="C113" s="507" t="str">
        <f>'CLASS SCRATCH'!D113</f>
        <v> </v>
      </c>
      <c r="D113" s="508"/>
      <c r="E113" s="509"/>
      <c r="F113" s="62" t="str">
        <f>'CLASS SCRATCH'!F113</f>
        <v> </v>
      </c>
      <c r="G113" s="43" t="str">
        <f>'CLASS SCRATCH'!G113</f>
        <v> </v>
      </c>
      <c r="H113" s="62" t="str">
        <f>'CLASS SCRATCH'!H113</f>
        <v> </v>
      </c>
      <c r="I113" s="44">
        <f>'CLASS SCRATCH'!I113</f>
        <v>0</v>
      </c>
    </row>
    <row r="114" spans="1:9" ht="13.5">
      <c r="A114" s="77">
        <f>IF(COUNTIF('CLASS SCRATCH'!$B$4:$B$193,'CLASS SCRATCH'!$B114)&gt;1,"EX-AEQ.",'CLASS SCRATCH'!$B114)</f>
        <v>111</v>
      </c>
      <c r="B114" s="15">
        <f>'CLASS SCRATCH'!C114</f>
      </c>
      <c r="C114" s="507" t="str">
        <f>'CLASS SCRATCH'!D114</f>
        <v> </v>
      </c>
      <c r="D114" s="508"/>
      <c r="E114" s="509"/>
      <c r="F114" s="62" t="str">
        <f>'CLASS SCRATCH'!F114</f>
        <v> </v>
      </c>
      <c r="G114" s="43" t="str">
        <f>'CLASS SCRATCH'!G114</f>
        <v> </v>
      </c>
      <c r="H114" s="62" t="str">
        <f>'CLASS SCRATCH'!H114</f>
        <v> </v>
      </c>
      <c r="I114" s="44">
        <f>'CLASS SCRATCH'!I114</f>
        <v>0</v>
      </c>
    </row>
    <row r="115" spans="1:9" ht="13.5">
      <c r="A115" s="77">
        <f>IF(COUNTIF('CLASS SCRATCH'!$B$4:$B$193,'CLASS SCRATCH'!$B115)&gt;1,"EX-AEQ.",'CLASS SCRATCH'!$B115)</f>
        <v>112</v>
      </c>
      <c r="B115" s="15">
        <f>'CLASS SCRATCH'!C115</f>
      </c>
      <c r="C115" s="507" t="str">
        <f>'CLASS SCRATCH'!D115</f>
        <v> </v>
      </c>
      <c r="D115" s="508"/>
      <c r="E115" s="509"/>
      <c r="F115" s="62" t="str">
        <f>'CLASS SCRATCH'!F115</f>
        <v> </v>
      </c>
      <c r="G115" s="43" t="str">
        <f>'CLASS SCRATCH'!G115</f>
        <v> </v>
      </c>
      <c r="H115" s="62" t="str">
        <f>'CLASS SCRATCH'!H115</f>
        <v> </v>
      </c>
      <c r="I115" s="44">
        <f>'CLASS SCRATCH'!I115</f>
        <v>0</v>
      </c>
    </row>
    <row r="116" spans="1:9" ht="13.5">
      <c r="A116" s="77">
        <f>IF(COUNTIF('CLASS SCRATCH'!$B$4:$B$193,'CLASS SCRATCH'!$B116)&gt;1,"EX-AEQ.",'CLASS SCRATCH'!$B116)</f>
        <v>113</v>
      </c>
      <c r="B116" s="15">
        <f>'CLASS SCRATCH'!C116</f>
      </c>
      <c r="C116" s="507" t="str">
        <f>'CLASS SCRATCH'!D116</f>
        <v> </v>
      </c>
      <c r="D116" s="508"/>
      <c r="E116" s="509"/>
      <c r="F116" s="62" t="str">
        <f>'CLASS SCRATCH'!F116</f>
        <v> </v>
      </c>
      <c r="G116" s="43" t="str">
        <f>'CLASS SCRATCH'!G116</f>
        <v> </v>
      </c>
      <c r="H116" s="62" t="str">
        <f>'CLASS SCRATCH'!H116</f>
        <v> </v>
      </c>
      <c r="I116" s="44">
        <f>'CLASS SCRATCH'!I116</f>
        <v>0</v>
      </c>
    </row>
    <row r="117" spans="1:9" ht="13.5">
      <c r="A117" s="77">
        <f>IF(COUNTIF('CLASS SCRATCH'!$B$4:$B$193,'CLASS SCRATCH'!$B117)&gt;1,"EX-AEQ.",'CLASS SCRATCH'!$B117)</f>
        <v>114</v>
      </c>
      <c r="B117" s="15">
        <f>'CLASS SCRATCH'!C117</f>
      </c>
      <c r="C117" s="507" t="str">
        <f>'CLASS SCRATCH'!D117</f>
        <v> </v>
      </c>
      <c r="D117" s="508"/>
      <c r="E117" s="509"/>
      <c r="F117" s="62" t="str">
        <f>'CLASS SCRATCH'!F117</f>
        <v> </v>
      </c>
      <c r="G117" s="43" t="str">
        <f>'CLASS SCRATCH'!G117</f>
        <v> </v>
      </c>
      <c r="H117" s="62" t="str">
        <f>'CLASS SCRATCH'!H117</f>
        <v> </v>
      </c>
      <c r="I117" s="44">
        <f>'CLASS SCRATCH'!I117</f>
        <v>0</v>
      </c>
    </row>
    <row r="118" spans="1:9" ht="13.5">
      <c r="A118" s="77">
        <f>IF(COUNTIF('CLASS SCRATCH'!$B$4:$B$193,'CLASS SCRATCH'!$B118)&gt;1,"EX-AEQ.",'CLASS SCRATCH'!$B118)</f>
        <v>115</v>
      </c>
      <c r="B118" s="15">
        <f>'CLASS SCRATCH'!C118</f>
      </c>
      <c r="C118" s="507" t="str">
        <f>'CLASS SCRATCH'!D118</f>
        <v> </v>
      </c>
      <c r="D118" s="508"/>
      <c r="E118" s="509"/>
      <c r="F118" s="62" t="str">
        <f>'CLASS SCRATCH'!F118</f>
        <v> </v>
      </c>
      <c r="G118" s="43" t="str">
        <f>'CLASS SCRATCH'!G118</f>
        <v> </v>
      </c>
      <c r="H118" s="62" t="str">
        <f>'CLASS SCRATCH'!H118</f>
        <v> </v>
      </c>
      <c r="I118" s="44">
        <f>'CLASS SCRATCH'!I118</f>
        <v>0</v>
      </c>
    </row>
    <row r="119" spans="1:9" ht="13.5">
      <c r="A119" s="46"/>
      <c r="B119" s="19"/>
      <c r="C119" s="47"/>
      <c r="D119" s="47"/>
      <c r="E119" s="48"/>
      <c r="F119" s="48"/>
      <c r="G119" s="48"/>
      <c r="H119" s="48"/>
      <c r="I119" s="49"/>
    </row>
    <row r="120" spans="2:7" ht="18">
      <c r="B120" s="45"/>
      <c r="C120" s="45"/>
      <c r="D120" s="511" t="str">
        <f>IF(Inscription!G6="oui","CHALLENGE","PRIX D EQUIPE")</f>
        <v>PRIX D EQUIPE</v>
      </c>
      <c r="E120" s="511" t="s">
        <v>14</v>
      </c>
      <c r="F120" s="511" t="s">
        <v>14</v>
      </c>
      <c r="G120" s="511" t="s">
        <v>14</v>
      </c>
    </row>
    <row r="121" spans="2:9" ht="12.75">
      <c r="B121" s="45"/>
      <c r="C121" s="45"/>
      <c r="D121" s="45"/>
      <c r="E121" s="45"/>
      <c r="F121" s="45"/>
      <c r="G121" s="66"/>
      <c r="H121" s="67"/>
      <c r="I121" s="67"/>
    </row>
    <row r="122" spans="1:9" ht="15.75">
      <c r="A122" s="45">
        <v>1</v>
      </c>
      <c r="B122" s="45">
        <f>'CLASS SCRATCH'!Z35</f>
        <v>0</v>
      </c>
      <c r="C122" s="45"/>
      <c r="E122" s="53">
        <f>'CLASS SCRATCH'!AA35</f>
        <v>1000</v>
      </c>
      <c r="F122" s="53">
        <f>'CLASS SCRATCH'!AB35</f>
        <v>1000</v>
      </c>
      <c r="G122" s="68">
        <f>'CLASS SCRATCH'!AC35</f>
        <v>1000</v>
      </c>
      <c r="H122" s="69">
        <f>IF(B122=" "," ",IF(F122&gt;200,E122,IF(G122&gt;200,SUM(E122+F122),IF($B122&gt;0,SUM(E122+F122+G122)," "))))</f>
        <v>1000</v>
      </c>
      <c r="I122" s="70" t="str">
        <f>IF(B122=" "," ",IF(E122&gt;200," ",IF(F122&gt;200,"(1H.)",IF(G122&gt;200,"(2 H.)"," "))))</f>
        <v> </v>
      </c>
    </row>
    <row r="123" spans="1:9" ht="15.75">
      <c r="A123" s="45">
        <v>2</v>
      </c>
      <c r="B123" s="45">
        <f>'CLASS SCRATCH'!Z36</f>
        <v>0</v>
      </c>
      <c r="C123" s="45"/>
      <c r="E123" s="53">
        <f>'CLASS SCRATCH'!AA36</f>
        <v>1000</v>
      </c>
      <c r="F123" s="53">
        <f>'CLASS SCRATCH'!AB36</f>
        <v>1000</v>
      </c>
      <c r="G123" s="68">
        <f>'CLASS SCRATCH'!AC36</f>
        <v>1000</v>
      </c>
      <c r="H123" s="69">
        <f aca="true" t="shared" si="0" ref="H123:H136">IF(B123=" "," ",IF(F123&gt;200,E123,IF(G123&gt;200,SUM(E123+F123),IF($B123&gt;0,SUM(E123+F123+G123)," "))))</f>
        <v>1000</v>
      </c>
      <c r="I123" s="70" t="str">
        <f aca="true" t="shared" si="1" ref="I123:I136">IF(B123=" "," ",IF(E123&gt;200," ",IF(F123&gt;200,"(1H.)",IF(G123&gt;200,"(2 H.)"," "))))</f>
        <v> </v>
      </c>
    </row>
    <row r="124" spans="1:9" ht="15.75">
      <c r="A124" s="45">
        <v>3</v>
      </c>
      <c r="B124" s="45">
        <f>'CLASS SCRATCH'!Z37</f>
        <v>0</v>
      </c>
      <c r="C124" s="45"/>
      <c r="E124" s="53">
        <f>'CLASS SCRATCH'!AA37</f>
        <v>1000</v>
      </c>
      <c r="F124" s="53">
        <f>'CLASS SCRATCH'!AB37</f>
        <v>1000</v>
      </c>
      <c r="G124" s="68">
        <f>'CLASS SCRATCH'!AC37</f>
        <v>1000</v>
      </c>
      <c r="H124" s="69">
        <f t="shared" si="0"/>
        <v>1000</v>
      </c>
      <c r="I124" s="70" t="str">
        <f t="shared" si="1"/>
        <v> </v>
      </c>
    </row>
    <row r="125" spans="1:9" ht="15.75">
      <c r="A125" s="45">
        <v>4</v>
      </c>
      <c r="B125" s="45">
        <f>'CLASS SCRATCH'!Z38</f>
        <v>0</v>
      </c>
      <c r="C125" s="45"/>
      <c r="E125" s="53">
        <f>'CLASS SCRATCH'!AA38</f>
        <v>1000</v>
      </c>
      <c r="F125" s="53">
        <f>'CLASS SCRATCH'!AB38</f>
        <v>1000</v>
      </c>
      <c r="G125" s="68">
        <f>'CLASS SCRATCH'!AC38</f>
        <v>1000</v>
      </c>
      <c r="H125" s="69">
        <f t="shared" si="0"/>
        <v>1000</v>
      </c>
      <c r="I125" s="70" t="str">
        <f t="shared" si="1"/>
        <v> </v>
      </c>
    </row>
    <row r="126" spans="1:9" ht="15.75">
      <c r="A126" s="45">
        <v>5</v>
      </c>
      <c r="B126" s="45">
        <f>'CLASS SCRATCH'!Z39</f>
        <v>0</v>
      </c>
      <c r="C126" s="45"/>
      <c r="E126" s="53">
        <f>'CLASS SCRATCH'!AA39</f>
        <v>1000</v>
      </c>
      <c r="F126" s="53">
        <f>'CLASS SCRATCH'!AB39</f>
        <v>1000</v>
      </c>
      <c r="G126" s="68">
        <f>'CLASS SCRATCH'!AC39</f>
        <v>1000</v>
      </c>
      <c r="H126" s="69">
        <f t="shared" si="0"/>
        <v>1000</v>
      </c>
      <c r="I126" s="70" t="str">
        <f t="shared" si="1"/>
        <v> </v>
      </c>
    </row>
    <row r="127" spans="1:9" ht="15.75">
      <c r="A127" s="45">
        <v>6</v>
      </c>
      <c r="B127" s="45">
        <f>'CLASS SCRATCH'!Z40</f>
        <v>0</v>
      </c>
      <c r="C127" s="45"/>
      <c r="E127" s="53">
        <f>'CLASS SCRATCH'!AA40</f>
        <v>1000</v>
      </c>
      <c r="F127" s="53">
        <f>'CLASS SCRATCH'!AB40</f>
        <v>1000</v>
      </c>
      <c r="G127" s="68">
        <f>'CLASS SCRATCH'!AC40</f>
        <v>1000</v>
      </c>
      <c r="H127" s="69">
        <f t="shared" si="0"/>
        <v>1000</v>
      </c>
      <c r="I127" s="70" t="str">
        <f t="shared" si="1"/>
        <v> </v>
      </c>
    </row>
    <row r="128" spans="1:9" ht="15.75">
      <c r="A128" s="45">
        <v>7</v>
      </c>
      <c r="B128" s="45">
        <f>'CLASS SCRATCH'!Z41</f>
        <v>0</v>
      </c>
      <c r="C128" s="45"/>
      <c r="E128" s="53">
        <f>'CLASS SCRATCH'!AA41</f>
        <v>1000</v>
      </c>
      <c r="F128" s="53">
        <f>'CLASS SCRATCH'!AB41</f>
        <v>1000</v>
      </c>
      <c r="G128" s="68">
        <f>'CLASS SCRATCH'!AC41</f>
        <v>1000</v>
      </c>
      <c r="H128" s="69">
        <f t="shared" si="0"/>
        <v>1000</v>
      </c>
      <c r="I128" s="70" t="str">
        <f t="shared" si="1"/>
        <v> </v>
      </c>
    </row>
    <row r="129" spans="1:9" ht="15.75">
      <c r="A129" s="45">
        <v>8</v>
      </c>
      <c r="B129" s="45">
        <f>'CLASS SCRATCH'!Z42</f>
        <v>0</v>
      </c>
      <c r="C129" s="45"/>
      <c r="E129" s="53">
        <f>'CLASS SCRATCH'!AA42</f>
        <v>1000</v>
      </c>
      <c r="F129" s="53">
        <f>'CLASS SCRATCH'!AB42</f>
        <v>1000</v>
      </c>
      <c r="G129" s="68">
        <f>'CLASS SCRATCH'!AC42</f>
        <v>1000</v>
      </c>
      <c r="H129" s="69">
        <f t="shared" si="0"/>
        <v>1000</v>
      </c>
      <c r="I129" s="70" t="str">
        <f t="shared" si="1"/>
        <v> </v>
      </c>
    </row>
    <row r="130" spans="1:9" ht="15.75">
      <c r="A130" s="45">
        <v>9</v>
      </c>
      <c r="B130" s="45">
        <f>'CLASS SCRATCH'!Z43</f>
        <v>0</v>
      </c>
      <c r="C130" s="45"/>
      <c r="E130" s="53">
        <f>'CLASS SCRATCH'!AA43</f>
        <v>1000</v>
      </c>
      <c r="F130" s="53">
        <f>'CLASS SCRATCH'!AB43</f>
        <v>1000</v>
      </c>
      <c r="G130" s="68">
        <f>'CLASS SCRATCH'!AC43</f>
        <v>1000</v>
      </c>
      <c r="H130" s="69">
        <f t="shared" si="0"/>
        <v>1000</v>
      </c>
      <c r="I130" s="70" t="str">
        <f t="shared" si="1"/>
        <v> </v>
      </c>
    </row>
    <row r="131" spans="1:9" ht="15.75">
      <c r="A131" s="45">
        <v>10</v>
      </c>
      <c r="B131" s="45">
        <f>'CLASS SCRATCH'!Z44</f>
        <v>0</v>
      </c>
      <c r="C131" s="45"/>
      <c r="E131" s="53">
        <f>'CLASS SCRATCH'!AA44</f>
        <v>1000</v>
      </c>
      <c r="F131" s="53">
        <f>'CLASS SCRATCH'!AB44</f>
        <v>1000</v>
      </c>
      <c r="G131" s="68">
        <f>'CLASS SCRATCH'!AC44</f>
        <v>1000</v>
      </c>
      <c r="H131" s="69">
        <f t="shared" si="0"/>
        <v>1000</v>
      </c>
      <c r="I131" s="70" t="str">
        <f t="shared" si="1"/>
        <v> </v>
      </c>
    </row>
    <row r="132" spans="1:9" ht="15.75">
      <c r="A132" s="45">
        <v>11</v>
      </c>
      <c r="B132" s="45">
        <f>'CLASS SCRATCH'!Z45</f>
        <v>0</v>
      </c>
      <c r="C132" s="45"/>
      <c r="E132" s="53">
        <f>'CLASS SCRATCH'!AA45</f>
        <v>1000</v>
      </c>
      <c r="F132" s="53">
        <f>'CLASS SCRATCH'!AB45</f>
        <v>1000</v>
      </c>
      <c r="G132" s="68">
        <f>'CLASS SCRATCH'!AC45</f>
        <v>1000</v>
      </c>
      <c r="H132" s="69">
        <f t="shared" si="0"/>
        <v>1000</v>
      </c>
      <c r="I132" s="70" t="str">
        <f t="shared" si="1"/>
        <v> </v>
      </c>
    </row>
    <row r="133" spans="1:9" ht="15.75">
      <c r="A133" s="45">
        <v>12</v>
      </c>
      <c r="B133" s="45">
        <f>'CLASS SCRATCH'!Z46</f>
        <v>0</v>
      </c>
      <c r="C133" s="45"/>
      <c r="E133" s="53">
        <f>'CLASS SCRATCH'!AA46</f>
        <v>1000</v>
      </c>
      <c r="F133" s="53">
        <f>'CLASS SCRATCH'!AB46</f>
        <v>1000</v>
      </c>
      <c r="G133" s="68">
        <f>'CLASS SCRATCH'!AC46</f>
        <v>1000</v>
      </c>
      <c r="H133" s="69">
        <f t="shared" si="0"/>
        <v>1000</v>
      </c>
      <c r="I133" s="70" t="str">
        <f t="shared" si="1"/>
        <v> </v>
      </c>
    </row>
    <row r="134" spans="1:9" ht="15.75">
      <c r="A134" s="45">
        <v>13</v>
      </c>
      <c r="B134" s="45">
        <f>'CLASS SCRATCH'!Z47</f>
        <v>0</v>
      </c>
      <c r="C134" s="45"/>
      <c r="E134" s="53">
        <f>'CLASS SCRATCH'!AA47</f>
        <v>1000</v>
      </c>
      <c r="F134" s="53">
        <f>'CLASS SCRATCH'!AB47</f>
        <v>1000</v>
      </c>
      <c r="G134" s="68">
        <f>'CLASS SCRATCH'!AC47</f>
        <v>1000</v>
      </c>
      <c r="H134" s="69">
        <f t="shared" si="0"/>
        <v>1000</v>
      </c>
      <c r="I134" s="70" t="str">
        <f t="shared" si="1"/>
        <v> </v>
      </c>
    </row>
    <row r="135" spans="1:9" ht="15.75">
      <c r="A135" s="45">
        <v>14</v>
      </c>
      <c r="B135" s="45">
        <f>'CLASS SCRATCH'!Z48</f>
        <v>0</v>
      </c>
      <c r="C135" s="45"/>
      <c r="E135" s="53">
        <f>'CLASS SCRATCH'!AA48</f>
        <v>1000</v>
      </c>
      <c r="F135" s="53">
        <f>'CLASS SCRATCH'!AB48</f>
        <v>1000</v>
      </c>
      <c r="G135" s="68">
        <f>'CLASS SCRATCH'!AC48</f>
        <v>1000</v>
      </c>
      <c r="H135" s="69">
        <f t="shared" si="0"/>
        <v>1000</v>
      </c>
      <c r="I135" s="70" t="str">
        <f t="shared" si="1"/>
        <v> </v>
      </c>
    </row>
    <row r="136" spans="1:9" ht="15.75">
      <c r="A136" s="45">
        <v>15</v>
      </c>
      <c r="B136" s="45">
        <f>'CLASS SCRATCH'!Z49</f>
        <v>0</v>
      </c>
      <c r="C136" s="45"/>
      <c r="E136" s="53">
        <f>'CLASS SCRATCH'!AA49</f>
        <v>1000</v>
      </c>
      <c r="F136" s="53">
        <f>'CLASS SCRATCH'!AB49</f>
        <v>1000</v>
      </c>
      <c r="G136" s="68">
        <f>'CLASS SCRATCH'!AC49</f>
        <v>1000</v>
      </c>
      <c r="H136" s="69">
        <f t="shared" si="0"/>
        <v>1000</v>
      </c>
      <c r="I136" s="70" t="str">
        <f t="shared" si="1"/>
        <v> </v>
      </c>
    </row>
  </sheetData>
  <sheetProtection/>
  <mergeCells count="119">
    <mergeCell ref="C57:E57"/>
    <mergeCell ref="C53:E53"/>
    <mergeCell ref="C54:E54"/>
    <mergeCell ref="C55:E55"/>
    <mergeCell ref="C47:E47"/>
    <mergeCell ref="C48:E48"/>
    <mergeCell ref="C51:E51"/>
    <mergeCell ref="C56:E56"/>
    <mergeCell ref="C49:E49"/>
    <mergeCell ref="C52:E52"/>
    <mergeCell ref="C64:E64"/>
    <mergeCell ref="C58:E58"/>
    <mergeCell ref="C59:E59"/>
    <mergeCell ref="C60:E60"/>
    <mergeCell ref="C61:E61"/>
    <mergeCell ref="C63:E63"/>
    <mergeCell ref="C62:E62"/>
    <mergeCell ref="C38:E38"/>
    <mergeCell ref="C39:E39"/>
    <mergeCell ref="C40:E40"/>
    <mergeCell ref="C50:E50"/>
    <mergeCell ref="C41:E41"/>
    <mergeCell ref="C42:E42"/>
    <mergeCell ref="C43:E43"/>
    <mergeCell ref="C44:E44"/>
    <mergeCell ref="C45:E45"/>
    <mergeCell ref="C46:E46"/>
    <mergeCell ref="C34:E34"/>
    <mergeCell ref="C35:E35"/>
    <mergeCell ref="C36:E36"/>
    <mergeCell ref="C37:E37"/>
    <mergeCell ref="C30:E30"/>
    <mergeCell ref="C31:E31"/>
    <mergeCell ref="C32:E32"/>
    <mergeCell ref="C33:E33"/>
    <mergeCell ref="C28:E28"/>
    <mergeCell ref="C29:E29"/>
    <mergeCell ref="C22:E22"/>
    <mergeCell ref="C23:E23"/>
    <mergeCell ref="C24:E24"/>
    <mergeCell ref="C25:E25"/>
    <mergeCell ref="C14:E14"/>
    <mergeCell ref="C15:E15"/>
    <mergeCell ref="C16:E16"/>
    <mergeCell ref="C17:E17"/>
    <mergeCell ref="C26:E26"/>
    <mergeCell ref="C27:E27"/>
    <mergeCell ref="C3:E3"/>
    <mergeCell ref="C4:E4"/>
    <mergeCell ref="C5:E5"/>
    <mergeCell ref="C12:E12"/>
    <mergeCell ref="C65:E65"/>
    <mergeCell ref="C66:E66"/>
    <mergeCell ref="C18:E18"/>
    <mergeCell ref="C19:E19"/>
    <mergeCell ref="C20:E20"/>
    <mergeCell ref="C21:E21"/>
    <mergeCell ref="D120:G120"/>
    <mergeCell ref="C6:E6"/>
    <mergeCell ref="C7:E7"/>
    <mergeCell ref="C8:E8"/>
    <mergeCell ref="C9:E9"/>
    <mergeCell ref="C10:E10"/>
    <mergeCell ref="C11:E11"/>
    <mergeCell ref="C13:E13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118:E118"/>
    <mergeCell ref="C111:E111"/>
    <mergeCell ref="C112:E112"/>
    <mergeCell ref="C113:E113"/>
    <mergeCell ref="C114:E114"/>
    <mergeCell ref="C116:E116"/>
    <mergeCell ref="C110:E110"/>
    <mergeCell ref="C117:E117"/>
    <mergeCell ref="G1:I1"/>
    <mergeCell ref="C1:F1"/>
    <mergeCell ref="C115:E115"/>
    <mergeCell ref="C103:E103"/>
    <mergeCell ref="C104:E104"/>
    <mergeCell ref="C105:E105"/>
    <mergeCell ref="C93:E93"/>
    <mergeCell ref="C94:E94"/>
    <mergeCell ref="C106:E106"/>
    <mergeCell ref="C99:E99"/>
    <mergeCell ref="C100:E100"/>
    <mergeCell ref="C107:E107"/>
    <mergeCell ref="C108:E108"/>
    <mergeCell ref="C109:E109"/>
    <mergeCell ref="C101:E101"/>
    <mergeCell ref="C102:E102"/>
  </mergeCells>
  <conditionalFormatting sqref="H122:I136">
    <cfRule type="cellIs" priority="1" dxfId="2" operator="equal" stopIfTrue="1">
      <formula>1000</formula>
    </cfRule>
  </conditionalFormatting>
  <conditionalFormatting sqref="E122:G136">
    <cfRule type="cellIs" priority="2" dxfId="1" operator="greaterThan" stopIfTrue="1">
      <formula>200</formula>
    </cfRule>
  </conditionalFormatting>
  <conditionalFormatting sqref="A4:A118">
    <cfRule type="cellIs" priority="3" dxfId="0" operator="equal" stopIfTrue="1">
      <formula>"EX-AEQ."</formula>
    </cfRule>
  </conditionalFormatting>
  <printOptions horizontalCentered="1"/>
  <pageMargins left="0.15748031496062992" right="0.15748031496062992" top="0.7086614173228347" bottom="0.6692913385826772" header="0.2755905511811024" footer="0.5118110236220472"/>
  <pageSetup fitToHeight="0" fitToWidth="1"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B29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8.8515625" style="0" customWidth="1"/>
    <col min="2" max="2" width="40.00390625" style="0" customWidth="1"/>
  </cols>
  <sheetData>
    <row r="2" spans="1:2" ht="18">
      <c r="A2" s="296" t="s">
        <v>14</v>
      </c>
      <c r="B2" s="296"/>
    </row>
    <row r="5" spans="1:2" ht="12.75">
      <c r="A5" s="11">
        <v>1</v>
      </c>
      <c r="B5" s="74"/>
    </row>
    <row r="6" spans="1:2" ht="12.75">
      <c r="A6" s="11">
        <v>2</v>
      </c>
      <c r="B6" s="74"/>
    </row>
    <row r="7" spans="1:2" ht="12.75">
      <c r="A7" s="11">
        <v>3</v>
      </c>
      <c r="B7" s="74"/>
    </row>
    <row r="8" spans="1:2" ht="12.75">
      <c r="A8" s="11">
        <v>4</v>
      </c>
      <c r="B8" s="74"/>
    </row>
    <row r="9" spans="1:2" ht="12.75">
      <c r="A9" s="11">
        <v>5</v>
      </c>
      <c r="B9" s="74"/>
    </row>
    <row r="10" spans="1:2" ht="12.75">
      <c r="A10" s="11">
        <v>6</v>
      </c>
      <c r="B10" s="74"/>
    </row>
    <row r="11" spans="1:2" ht="12.75">
      <c r="A11" s="11">
        <v>7</v>
      </c>
      <c r="B11" s="74"/>
    </row>
    <row r="12" spans="1:2" ht="12.75">
      <c r="A12" s="11">
        <v>8</v>
      </c>
      <c r="B12" s="74"/>
    </row>
    <row r="13" spans="1:2" ht="13.5">
      <c r="A13" s="11">
        <v>9</v>
      </c>
      <c r="B13" s="10"/>
    </row>
    <row r="14" spans="1:2" ht="13.5">
      <c r="A14" s="11">
        <v>10</v>
      </c>
      <c r="B14" s="10"/>
    </row>
    <row r="15" spans="1:2" ht="13.5">
      <c r="A15" s="11">
        <v>11</v>
      </c>
      <c r="B15" s="10"/>
    </row>
    <row r="16" spans="1:2" ht="13.5">
      <c r="A16" s="11">
        <v>12</v>
      </c>
      <c r="B16" s="10"/>
    </row>
    <row r="17" spans="1:2" ht="13.5">
      <c r="A17" s="11">
        <v>13</v>
      </c>
      <c r="B17" s="10"/>
    </row>
    <row r="18" spans="1:2" ht="13.5">
      <c r="A18" s="11">
        <v>14</v>
      </c>
      <c r="B18" s="10"/>
    </row>
    <row r="19" spans="1:2" ht="13.5">
      <c r="A19" s="11">
        <v>15</v>
      </c>
      <c r="B19" s="10"/>
    </row>
    <row r="20" spans="1:2" ht="13.5">
      <c r="A20" s="11">
        <v>16</v>
      </c>
      <c r="B20" s="10"/>
    </row>
    <row r="21" spans="1:2" ht="13.5">
      <c r="A21" s="11">
        <v>17</v>
      </c>
      <c r="B21" s="10"/>
    </row>
    <row r="22" spans="1:2" ht="13.5">
      <c r="A22" s="11">
        <v>18</v>
      </c>
      <c r="B22" s="10"/>
    </row>
    <row r="23" spans="1:2" ht="13.5">
      <c r="A23" s="11">
        <v>19</v>
      </c>
      <c r="B23" s="10"/>
    </row>
    <row r="24" spans="1:2" ht="13.5">
      <c r="A24" s="11">
        <v>20</v>
      </c>
      <c r="B24" s="10"/>
    </row>
    <row r="25" spans="1:2" ht="13.5">
      <c r="A25" s="11">
        <v>21</v>
      </c>
      <c r="B25" s="10"/>
    </row>
    <row r="26" spans="1:2" ht="13.5">
      <c r="A26" s="11">
        <v>22</v>
      </c>
      <c r="B26" s="10"/>
    </row>
    <row r="27" spans="1:2" ht="13.5">
      <c r="A27" s="11">
        <v>23</v>
      </c>
      <c r="B27" s="10"/>
    </row>
    <row r="28" spans="1:2" ht="13.5">
      <c r="A28" s="11">
        <v>24</v>
      </c>
      <c r="B28" s="10"/>
    </row>
    <row r="29" spans="1:2" ht="13.5">
      <c r="A29" s="11">
        <v>25</v>
      </c>
      <c r="B29" s="10"/>
    </row>
  </sheetData>
  <sheetProtection/>
  <mergeCells count="1"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D202"/>
  <sheetViews>
    <sheetView showZeros="0" view="pageBreakPreview" zoomScale="60" zoomScalePageLayoutView="0" workbookViewId="0" topLeftCell="A1">
      <selection activeCell="C14" sqref="C14"/>
    </sheetView>
  </sheetViews>
  <sheetFormatPr defaultColWidth="11.421875" defaultRowHeight="12.75"/>
  <cols>
    <col min="1" max="1" width="10.7109375" style="1" customWidth="1"/>
    <col min="2" max="2" width="27.140625" style="1" customWidth="1"/>
    <col min="3" max="3" width="20.57421875" style="1" customWidth="1"/>
    <col min="4" max="4" width="25.7109375" style="1" customWidth="1"/>
    <col min="5" max="16384" width="11.421875" style="1" customWidth="1"/>
  </cols>
  <sheetData>
    <row r="1" spans="1:4" ht="15.75">
      <c r="A1" s="297" t="s">
        <v>11</v>
      </c>
      <c r="B1" s="297"/>
      <c r="C1" s="297"/>
      <c r="D1" s="297"/>
    </row>
    <row r="3" spans="1:4" ht="24.75" customHeight="1">
      <c r="A3" s="3">
        <f>Inscription!A12</f>
        <v>1</v>
      </c>
      <c r="B3" s="4" t="str">
        <f>CONCATENATE(Inscription!C12,"  ",Inscription!D12)</f>
        <v>  </v>
      </c>
      <c r="C3" s="5">
        <f>Inscription!E12</f>
        <v>0</v>
      </c>
      <c r="D3" s="2"/>
    </row>
    <row r="4" spans="1:4" ht="24.75" customHeight="1">
      <c r="A4" s="3">
        <f>Inscription!A13</f>
        <v>2</v>
      </c>
      <c r="B4" s="4" t="str">
        <f>CONCATENATE(Inscription!C13,"  ",Inscription!D13)</f>
        <v>  </v>
      </c>
      <c r="C4" s="5">
        <f>Inscription!E13</f>
        <v>0</v>
      </c>
      <c r="D4" s="2"/>
    </row>
    <row r="5" spans="1:4" ht="24.75" customHeight="1">
      <c r="A5" s="3">
        <f>Inscription!A14</f>
        <v>3</v>
      </c>
      <c r="B5" s="4" t="str">
        <f>CONCATENATE(Inscription!C14,"  ",Inscription!D14)</f>
        <v>  </v>
      </c>
      <c r="C5" s="5">
        <f>Inscription!E14</f>
        <v>0</v>
      </c>
      <c r="D5" s="2"/>
    </row>
    <row r="6" spans="1:4" ht="24.75" customHeight="1">
      <c r="A6" s="3">
        <f>Inscription!A15</f>
        <v>4</v>
      </c>
      <c r="B6" s="4" t="str">
        <f>CONCATENATE(Inscription!C15,"  ",Inscription!D15)</f>
        <v>  </v>
      </c>
      <c r="C6" s="5">
        <f>Inscription!E15</f>
        <v>0</v>
      </c>
      <c r="D6" s="2"/>
    </row>
    <row r="7" spans="1:4" ht="24.75" customHeight="1">
      <c r="A7" s="3">
        <f>Inscription!A16</f>
        <v>5</v>
      </c>
      <c r="B7" s="4" t="str">
        <f>CONCATENATE(Inscription!C16,"  ",Inscription!D16)</f>
        <v>  </v>
      </c>
      <c r="C7" s="5">
        <f>Inscription!E16</f>
        <v>0</v>
      </c>
      <c r="D7" s="2"/>
    </row>
    <row r="8" spans="1:4" ht="24.75" customHeight="1">
      <c r="A8" s="3">
        <f>Inscription!A17</f>
        <v>6</v>
      </c>
      <c r="B8" s="4" t="str">
        <f>CONCATENATE(Inscription!C17,"  ",Inscription!D17)</f>
        <v>  </v>
      </c>
      <c r="C8" s="5">
        <f>Inscription!E17</f>
        <v>0</v>
      </c>
      <c r="D8" s="2"/>
    </row>
    <row r="9" spans="1:4" ht="24.75" customHeight="1">
      <c r="A9" s="3">
        <f>Inscription!A18</f>
        <v>7</v>
      </c>
      <c r="B9" s="4" t="str">
        <f>CONCATENATE(Inscription!C18,"  ",Inscription!D18)</f>
        <v>  </v>
      </c>
      <c r="C9" s="5">
        <f>Inscription!E18</f>
        <v>0</v>
      </c>
      <c r="D9" s="2"/>
    </row>
    <row r="10" spans="1:4" ht="24.75" customHeight="1">
      <c r="A10" s="3">
        <f>Inscription!A19</f>
        <v>8</v>
      </c>
      <c r="B10" s="4" t="str">
        <f>CONCATENATE(Inscription!C19,"  ",Inscription!D19)</f>
        <v>  </v>
      </c>
      <c r="C10" s="5">
        <f>Inscription!E19</f>
        <v>0</v>
      </c>
      <c r="D10" s="2"/>
    </row>
    <row r="11" spans="1:4" ht="24.75" customHeight="1">
      <c r="A11" s="3">
        <f>Inscription!A20</f>
        <v>9</v>
      </c>
      <c r="B11" s="4" t="str">
        <f>CONCATENATE(Inscription!C20,"  ",Inscription!D20)</f>
        <v>  </v>
      </c>
      <c r="C11" s="5">
        <f>Inscription!E20</f>
        <v>0</v>
      </c>
      <c r="D11" s="2"/>
    </row>
    <row r="12" spans="1:4" ht="24.75" customHeight="1">
      <c r="A12" s="3">
        <f>Inscription!A21</f>
        <v>10</v>
      </c>
      <c r="B12" s="4" t="str">
        <f>CONCATENATE(Inscription!C21,"  ",Inscription!D21)</f>
        <v>  </v>
      </c>
      <c r="C12" s="5">
        <f>Inscription!E21</f>
        <v>0</v>
      </c>
      <c r="D12" s="2"/>
    </row>
    <row r="13" spans="1:4" ht="24.75" customHeight="1">
      <c r="A13" s="3">
        <f>Inscription!A22</f>
        <v>11</v>
      </c>
      <c r="B13" s="4" t="str">
        <f>CONCATENATE(Inscription!C22,"  ",Inscription!D22)</f>
        <v>  </v>
      </c>
      <c r="C13" s="5">
        <f>Inscription!E22</f>
        <v>0</v>
      </c>
      <c r="D13" s="2"/>
    </row>
    <row r="14" spans="1:4" ht="24.75" customHeight="1">
      <c r="A14" s="3">
        <f>Inscription!A23</f>
        <v>12</v>
      </c>
      <c r="B14" s="4" t="str">
        <f>CONCATENATE(Inscription!C23,"  ",Inscription!D23)</f>
        <v>  </v>
      </c>
      <c r="C14" s="5">
        <f>Inscription!E23</f>
        <v>0</v>
      </c>
      <c r="D14" s="2"/>
    </row>
    <row r="15" spans="1:4" ht="24.75" customHeight="1">
      <c r="A15" s="3">
        <f>Inscription!A24</f>
        <v>13</v>
      </c>
      <c r="B15" s="4" t="str">
        <f>CONCATENATE(Inscription!C24,"  ",Inscription!D24)</f>
        <v>  </v>
      </c>
      <c r="C15" s="5">
        <f>Inscription!E24</f>
        <v>0</v>
      </c>
      <c r="D15" s="2"/>
    </row>
    <row r="16" spans="1:4" ht="24.75" customHeight="1">
      <c r="A16" s="3">
        <f>Inscription!A25</f>
        <v>14</v>
      </c>
      <c r="B16" s="4" t="str">
        <f>CONCATENATE(Inscription!C25,"  ",Inscription!D25)</f>
        <v>  </v>
      </c>
      <c r="C16" s="5">
        <f>Inscription!E25</f>
        <v>0</v>
      </c>
      <c r="D16" s="2"/>
    </row>
    <row r="17" spans="1:4" ht="24.75" customHeight="1">
      <c r="A17" s="3">
        <f>Inscription!A26</f>
        <v>15</v>
      </c>
      <c r="B17" s="4" t="str">
        <f>CONCATENATE(Inscription!C26,"  ",Inscription!D26)</f>
        <v>  </v>
      </c>
      <c r="C17" s="5">
        <f>Inscription!E26</f>
        <v>0</v>
      </c>
      <c r="D17" s="2"/>
    </row>
    <row r="18" spans="1:4" ht="24.75" customHeight="1">
      <c r="A18" s="3">
        <f>Inscription!A27</f>
        <v>16</v>
      </c>
      <c r="B18" s="4" t="str">
        <f>CONCATENATE(Inscription!C27,"  ",Inscription!D27)</f>
        <v>  </v>
      </c>
      <c r="C18" s="5">
        <f>Inscription!E27</f>
        <v>0</v>
      </c>
      <c r="D18" s="2"/>
    </row>
    <row r="19" spans="1:4" ht="24.75" customHeight="1">
      <c r="A19" s="3">
        <f>Inscription!A28</f>
        <v>17</v>
      </c>
      <c r="B19" s="4" t="str">
        <f>CONCATENATE(Inscription!C28,"  ",Inscription!D28)</f>
        <v>  </v>
      </c>
      <c r="C19" s="5">
        <f>Inscription!E28</f>
        <v>0</v>
      </c>
      <c r="D19" s="2"/>
    </row>
    <row r="20" spans="1:4" ht="24.75" customHeight="1">
      <c r="A20" s="3">
        <f>Inscription!A29</f>
        <v>18</v>
      </c>
      <c r="B20" s="4" t="str">
        <f>CONCATENATE(Inscription!C29,"  ",Inscription!D29)</f>
        <v>  </v>
      </c>
      <c r="C20" s="5">
        <f>Inscription!E29</f>
        <v>0</v>
      </c>
      <c r="D20" s="2"/>
    </row>
    <row r="21" spans="1:4" ht="24.75" customHeight="1">
      <c r="A21" s="3">
        <f>Inscription!A30</f>
        <v>19</v>
      </c>
      <c r="B21" s="4" t="str">
        <f>CONCATENATE(Inscription!C30,"  ",Inscription!D30)</f>
        <v>  </v>
      </c>
      <c r="C21" s="5">
        <f>Inscription!E30</f>
        <v>0</v>
      </c>
      <c r="D21" s="2"/>
    </row>
    <row r="22" spans="1:4" ht="24.75" customHeight="1">
      <c r="A22" s="3">
        <f>Inscription!A31</f>
        <v>20</v>
      </c>
      <c r="B22" s="4" t="str">
        <f>CONCATENATE(Inscription!C31,"  ",Inscription!D31)</f>
        <v>  </v>
      </c>
      <c r="C22" s="5">
        <f>Inscription!E31</f>
        <v>0</v>
      </c>
      <c r="D22" s="2"/>
    </row>
    <row r="23" spans="1:4" ht="24.75" customHeight="1">
      <c r="A23" s="3">
        <f>Inscription!A32</f>
        <v>21</v>
      </c>
      <c r="B23" s="4" t="str">
        <f>CONCATENATE(Inscription!C32,"  ",Inscription!D32)</f>
        <v>  </v>
      </c>
      <c r="C23" s="5">
        <f>Inscription!E32</f>
        <v>0</v>
      </c>
      <c r="D23" s="2"/>
    </row>
    <row r="24" spans="1:4" ht="24.75" customHeight="1">
      <c r="A24" s="3">
        <f>Inscription!A33</f>
        <v>22</v>
      </c>
      <c r="B24" s="4" t="str">
        <f>CONCATENATE(Inscription!C33,"  ",Inscription!D33)</f>
        <v>  </v>
      </c>
      <c r="C24" s="5">
        <f>Inscription!E33</f>
        <v>0</v>
      </c>
      <c r="D24" s="2"/>
    </row>
    <row r="25" spans="1:4" ht="24.75" customHeight="1">
      <c r="A25" s="3">
        <f>Inscription!A34</f>
        <v>23</v>
      </c>
      <c r="B25" s="4" t="str">
        <f>CONCATENATE(Inscription!C34,"  ",Inscription!D34)</f>
        <v>  </v>
      </c>
      <c r="C25" s="5">
        <f>Inscription!E34</f>
        <v>0</v>
      </c>
      <c r="D25" s="2"/>
    </row>
    <row r="26" spans="1:4" ht="24.75" customHeight="1">
      <c r="A26" s="3">
        <f>Inscription!A35</f>
        <v>24</v>
      </c>
      <c r="B26" s="4" t="str">
        <f>CONCATENATE(Inscription!C35,"  ",Inscription!D35)</f>
        <v>  </v>
      </c>
      <c r="C26" s="5">
        <f>Inscription!E35</f>
        <v>0</v>
      </c>
      <c r="D26" s="2"/>
    </row>
    <row r="27" spans="1:4" ht="24.75" customHeight="1">
      <c r="A27" s="3">
        <f>Inscription!A36</f>
        <v>25</v>
      </c>
      <c r="B27" s="4" t="str">
        <f>CONCATENATE(Inscription!C36,"  ",Inscription!D36)</f>
        <v>  </v>
      </c>
      <c r="C27" s="5">
        <f>Inscription!E36</f>
        <v>0</v>
      </c>
      <c r="D27" s="2"/>
    </row>
    <row r="28" spans="1:4" ht="24.75" customHeight="1">
      <c r="A28" s="3">
        <f>Inscription!A37</f>
        <v>26</v>
      </c>
      <c r="B28" s="4" t="str">
        <f>CONCATENATE(Inscription!C37,"  ",Inscription!D37)</f>
        <v>  </v>
      </c>
      <c r="C28" s="5">
        <f>Inscription!E37</f>
        <v>0</v>
      </c>
      <c r="D28" s="2"/>
    </row>
    <row r="29" spans="1:4" ht="24.75" customHeight="1">
      <c r="A29" s="3">
        <f>Inscription!A38</f>
        <v>27</v>
      </c>
      <c r="B29" s="4" t="str">
        <f>CONCATENATE(Inscription!C38,"  ",Inscription!D38)</f>
        <v>  </v>
      </c>
      <c r="C29" s="5">
        <f>Inscription!E38</f>
        <v>0</v>
      </c>
      <c r="D29" s="2"/>
    </row>
    <row r="30" spans="1:4" ht="24.75" customHeight="1">
      <c r="A30" s="3">
        <f>Inscription!A39</f>
        <v>28</v>
      </c>
      <c r="B30" s="4" t="str">
        <f>CONCATENATE(Inscription!C39,"  ",Inscription!D39)</f>
        <v>  </v>
      </c>
      <c r="C30" s="5">
        <f>Inscription!E39</f>
        <v>0</v>
      </c>
      <c r="D30" s="2"/>
    </row>
    <row r="31" spans="1:4" ht="24.75" customHeight="1">
      <c r="A31" s="3">
        <f>Inscription!A40</f>
        <v>29</v>
      </c>
      <c r="B31" s="4" t="str">
        <f>CONCATENATE(Inscription!C40,"  ",Inscription!D40)</f>
        <v>  </v>
      </c>
      <c r="C31" s="5">
        <f>Inscription!E40</f>
        <v>0</v>
      </c>
      <c r="D31" s="2"/>
    </row>
    <row r="32" spans="1:4" ht="24.75" customHeight="1">
      <c r="A32" s="3">
        <f>Inscription!A41</f>
        <v>30</v>
      </c>
      <c r="B32" s="4" t="str">
        <f>CONCATENATE(Inscription!C41,"  ",Inscription!D41)</f>
        <v>  </v>
      </c>
      <c r="C32" s="5">
        <f>Inscription!E41</f>
        <v>0</v>
      </c>
      <c r="D32" s="2"/>
    </row>
    <row r="33" spans="1:4" ht="24.75" customHeight="1">
      <c r="A33" s="3">
        <f>Inscription!A42</f>
        <v>31</v>
      </c>
      <c r="B33" s="4" t="str">
        <f>CONCATENATE(Inscription!C42,"  ",Inscription!D42)</f>
        <v>  </v>
      </c>
      <c r="C33" s="5">
        <f>Inscription!E42</f>
        <v>0</v>
      </c>
      <c r="D33" s="2"/>
    </row>
    <row r="34" spans="1:4" ht="24.75" customHeight="1">
      <c r="A34" s="3">
        <f>Inscription!A43</f>
        <v>32</v>
      </c>
      <c r="B34" s="4" t="str">
        <f>CONCATENATE(Inscription!C43,"  ",Inscription!D43)</f>
        <v>  </v>
      </c>
      <c r="C34" s="5">
        <f>Inscription!E43</f>
        <v>0</v>
      </c>
      <c r="D34" s="2"/>
    </row>
    <row r="35" spans="1:4" ht="24.75" customHeight="1">
      <c r="A35" s="3">
        <f>Inscription!A44</f>
        <v>33</v>
      </c>
      <c r="B35" s="4" t="str">
        <f>CONCATENATE(Inscription!C44,"  ",Inscription!D44)</f>
        <v>  </v>
      </c>
      <c r="C35" s="5">
        <f>Inscription!E44</f>
        <v>0</v>
      </c>
      <c r="D35" s="2"/>
    </row>
    <row r="36" spans="1:4" ht="24.75" customHeight="1">
      <c r="A36" s="3">
        <f>Inscription!A45</f>
        <v>34</v>
      </c>
      <c r="B36" s="4" t="str">
        <f>CONCATENATE(Inscription!C45,"  ",Inscription!D45)</f>
        <v>  </v>
      </c>
      <c r="C36" s="5">
        <f>Inscription!E45</f>
        <v>0</v>
      </c>
      <c r="D36" s="2"/>
    </row>
    <row r="37" spans="1:4" ht="24.75" customHeight="1">
      <c r="A37" s="3">
        <f>Inscription!A46</f>
        <v>35</v>
      </c>
      <c r="B37" s="4" t="str">
        <f>CONCATENATE(Inscription!C46,"  ",Inscription!D46)</f>
        <v>  </v>
      </c>
      <c r="C37" s="5">
        <f>Inscription!E46</f>
        <v>0</v>
      </c>
      <c r="D37" s="2"/>
    </row>
    <row r="38" spans="1:4" ht="24.75" customHeight="1">
      <c r="A38" s="3">
        <f>Inscription!A47</f>
        <v>36</v>
      </c>
      <c r="B38" s="4" t="str">
        <f>CONCATENATE(Inscription!C47,"  ",Inscription!D47)</f>
        <v>  </v>
      </c>
      <c r="C38" s="5">
        <f>Inscription!E47</f>
        <v>0</v>
      </c>
      <c r="D38" s="2"/>
    </row>
    <row r="39" spans="1:4" ht="24.75" customHeight="1">
      <c r="A39" s="3">
        <f>Inscription!A48</f>
        <v>37</v>
      </c>
      <c r="B39" s="4" t="str">
        <f>CONCATENATE(Inscription!C48,"  ",Inscription!D48)</f>
        <v>  </v>
      </c>
      <c r="C39" s="5">
        <f>Inscription!E48</f>
        <v>0</v>
      </c>
      <c r="D39" s="2"/>
    </row>
    <row r="40" spans="1:4" ht="24.75" customHeight="1">
      <c r="A40" s="3">
        <f>Inscription!A49</f>
        <v>38</v>
      </c>
      <c r="B40" s="4" t="str">
        <f>CONCATENATE(Inscription!C49,"  ",Inscription!D49)</f>
        <v>  </v>
      </c>
      <c r="C40" s="5">
        <f>Inscription!E49</f>
        <v>0</v>
      </c>
      <c r="D40" s="2"/>
    </row>
    <row r="41" spans="1:4" ht="24.75" customHeight="1">
      <c r="A41" s="3">
        <f>Inscription!A50</f>
        <v>39</v>
      </c>
      <c r="B41" s="4" t="str">
        <f>CONCATENATE(Inscription!C50,"  ",Inscription!D50)</f>
        <v>  </v>
      </c>
      <c r="C41" s="5">
        <f>Inscription!E50</f>
        <v>0</v>
      </c>
      <c r="D41" s="2"/>
    </row>
    <row r="42" spans="1:4" ht="24.75" customHeight="1">
      <c r="A42" s="3">
        <f>Inscription!A51</f>
        <v>40</v>
      </c>
      <c r="B42" s="4" t="str">
        <f>CONCATENATE(Inscription!C51,"  ",Inscription!D51)</f>
        <v>  </v>
      </c>
      <c r="C42" s="5">
        <f>Inscription!E51</f>
        <v>0</v>
      </c>
      <c r="D42" s="2"/>
    </row>
    <row r="43" spans="1:4" ht="24.75" customHeight="1">
      <c r="A43" s="3">
        <f>Inscription!A52</f>
        <v>41</v>
      </c>
      <c r="B43" s="4" t="str">
        <f>CONCATENATE(Inscription!C52,"  ",Inscription!D52)</f>
        <v>  </v>
      </c>
      <c r="C43" s="5">
        <f>Inscription!E52</f>
        <v>0</v>
      </c>
      <c r="D43" s="2"/>
    </row>
    <row r="44" spans="1:4" ht="24.75" customHeight="1">
      <c r="A44" s="3">
        <f>Inscription!A53</f>
        <v>42</v>
      </c>
      <c r="B44" s="4" t="str">
        <f>CONCATENATE(Inscription!C53,"  ",Inscription!D53)</f>
        <v>  </v>
      </c>
      <c r="C44" s="5">
        <f>Inscription!E53</f>
        <v>0</v>
      </c>
      <c r="D44" s="2"/>
    </row>
    <row r="45" spans="1:4" ht="24.75" customHeight="1">
      <c r="A45" s="3">
        <f>Inscription!A54</f>
        <v>43</v>
      </c>
      <c r="B45" s="4" t="str">
        <f>CONCATENATE(Inscription!C54,"  ",Inscription!D54)</f>
        <v>  </v>
      </c>
      <c r="C45" s="5">
        <f>Inscription!E54</f>
        <v>0</v>
      </c>
      <c r="D45" s="2"/>
    </row>
    <row r="46" spans="1:4" ht="24.75" customHeight="1">
      <c r="A46" s="3">
        <f>Inscription!A55</f>
        <v>44</v>
      </c>
      <c r="B46" s="4" t="str">
        <f>CONCATENATE(Inscription!C55,"  ",Inscription!D55)</f>
        <v>  </v>
      </c>
      <c r="C46" s="5">
        <f>Inscription!E55</f>
        <v>0</v>
      </c>
      <c r="D46" s="2"/>
    </row>
    <row r="47" spans="1:4" ht="24.75" customHeight="1">
      <c r="A47" s="3">
        <f>Inscription!A56</f>
        <v>45</v>
      </c>
      <c r="B47" s="4" t="str">
        <f>CONCATENATE(Inscription!C56,"  ",Inscription!D56)</f>
        <v>  </v>
      </c>
      <c r="C47" s="5">
        <f>Inscription!E56</f>
        <v>0</v>
      </c>
      <c r="D47" s="2"/>
    </row>
    <row r="48" spans="1:4" ht="24.75" customHeight="1">
      <c r="A48" s="3">
        <f>Inscription!A57</f>
        <v>46</v>
      </c>
      <c r="B48" s="4" t="str">
        <f>CONCATENATE(Inscription!C57,"  ",Inscription!D57)</f>
        <v>  </v>
      </c>
      <c r="C48" s="5">
        <f>Inscription!E57</f>
        <v>0</v>
      </c>
      <c r="D48" s="2"/>
    </row>
    <row r="49" spans="1:4" ht="24.75" customHeight="1">
      <c r="A49" s="3">
        <f>Inscription!A58</f>
        <v>47</v>
      </c>
      <c r="B49" s="4" t="str">
        <f>CONCATENATE(Inscription!C58,"  ",Inscription!D58)</f>
        <v>  </v>
      </c>
      <c r="C49" s="5">
        <f>Inscription!E58</f>
        <v>0</v>
      </c>
      <c r="D49" s="2"/>
    </row>
    <row r="50" spans="1:4" ht="24.75" customHeight="1">
      <c r="A50" s="3">
        <f>Inscription!A59</f>
        <v>48</v>
      </c>
      <c r="B50" s="4" t="str">
        <f>CONCATENATE(Inscription!C59,"  ",Inscription!D59)</f>
        <v>  </v>
      </c>
      <c r="C50" s="5">
        <f>Inscription!E59</f>
        <v>0</v>
      </c>
      <c r="D50" s="2"/>
    </row>
    <row r="51" spans="1:4" ht="24.75" customHeight="1">
      <c r="A51" s="3">
        <f>Inscription!A60</f>
        <v>49</v>
      </c>
      <c r="B51" s="4" t="str">
        <f>CONCATENATE(Inscription!C60,"  ",Inscription!D60)</f>
        <v>  </v>
      </c>
      <c r="C51" s="5">
        <f>Inscription!E60</f>
        <v>0</v>
      </c>
      <c r="D51" s="2"/>
    </row>
    <row r="52" spans="1:4" ht="24.75" customHeight="1">
      <c r="A52" s="3">
        <f>Inscription!A61</f>
        <v>50</v>
      </c>
      <c r="B52" s="4" t="str">
        <f>CONCATENATE(Inscription!C61,"  ",Inscription!D61)</f>
        <v>  </v>
      </c>
      <c r="C52" s="5">
        <f>Inscription!E61</f>
        <v>0</v>
      </c>
      <c r="D52" s="2"/>
    </row>
    <row r="53" spans="1:4" ht="24.75" customHeight="1">
      <c r="A53" s="3">
        <f>Inscription!A62</f>
        <v>51</v>
      </c>
      <c r="B53" s="4" t="str">
        <f>CONCATENATE(Inscription!C62,"  ",Inscription!D62)</f>
        <v>  </v>
      </c>
      <c r="C53" s="5">
        <f>Inscription!E62</f>
        <v>0</v>
      </c>
      <c r="D53" s="2"/>
    </row>
    <row r="54" spans="1:4" ht="24.75" customHeight="1">
      <c r="A54" s="3">
        <f>Inscription!A63</f>
        <v>52</v>
      </c>
      <c r="B54" s="4" t="str">
        <f>CONCATENATE(Inscription!C63,"  ",Inscription!D63)</f>
        <v>  </v>
      </c>
      <c r="C54" s="5">
        <f>Inscription!E63</f>
        <v>0</v>
      </c>
      <c r="D54" s="2"/>
    </row>
    <row r="55" spans="1:4" ht="24.75" customHeight="1">
      <c r="A55" s="3">
        <f>Inscription!A64</f>
        <v>53</v>
      </c>
      <c r="B55" s="4" t="str">
        <f>CONCATENATE(Inscription!C64,"  ",Inscription!D64)</f>
        <v>  </v>
      </c>
      <c r="C55" s="5">
        <f>Inscription!E64</f>
        <v>0</v>
      </c>
      <c r="D55" s="2"/>
    </row>
    <row r="56" spans="1:4" ht="24.75" customHeight="1">
      <c r="A56" s="3">
        <f>Inscription!A65</f>
        <v>54</v>
      </c>
      <c r="B56" s="4" t="str">
        <f>CONCATENATE(Inscription!C65,"  ",Inscription!D65)</f>
        <v>  </v>
      </c>
      <c r="C56" s="5">
        <f>Inscription!E65</f>
        <v>0</v>
      </c>
      <c r="D56" s="2"/>
    </row>
    <row r="57" spans="1:4" ht="24.75" customHeight="1">
      <c r="A57" s="3">
        <f>Inscription!A66</f>
        <v>55</v>
      </c>
      <c r="B57" s="4" t="str">
        <f>CONCATENATE(Inscription!C66,"  ",Inscription!D66)</f>
        <v>  </v>
      </c>
      <c r="C57" s="5">
        <f>Inscription!E66</f>
        <v>0</v>
      </c>
      <c r="D57" s="2"/>
    </row>
    <row r="58" spans="1:4" ht="24.75" customHeight="1">
      <c r="A58" s="3">
        <f>Inscription!A67</f>
        <v>56</v>
      </c>
      <c r="B58" s="4" t="str">
        <f>CONCATENATE(Inscription!C67,"  ",Inscription!D67)</f>
        <v>  </v>
      </c>
      <c r="C58" s="5">
        <f>Inscription!E67</f>
        <v>0</v>
      </c>
      <c r="D58" s="2"/>
    </row>
    <row r="59" spans="1:4" ht="24.75" customHeight="1">
      <c r="A59" s="3">
        <f>Inscription!A68</f>
        <v>57</v>
      </c>
      <c r="B59" s="4" t="str">
        <f>CONCATENATE(Inscription!C68,"  ",Inscription!D68)</f>
        <v>  </v>
      </c>
      <c r="C59" s="5">
        <f>Inscription!E68</f>
        <v>0</v>
      </c>
      <c r="D59" s="2"/>
    </row>
    <row r="60" spans="1:4" ht="24.75" customHeight="1">
      <c r="A60" s="3">
        <f>Inscription!A69</f>
        <v>58</v>
      </c>
      <c r="B60" s="4" t="str">
        <f>CONCATENATE(Inscription!C69,"  ",Inscription!D69)</f>
        <v>  </v>
      </c>
      <c r="C60" s="5">
        <f>Inscription!E69</f>
        <v>0</v>
      </c>
      <c r="D60" s="2"/>
    </row>
    <row r="61" spans="1:4" ht="24.75" customHeight="1">
      <c r="A61" s="3">
        <f>Inscription!A70</f>
        <v>59</v>
      </c>
      <c r="B61" s="4" t="str">
        <f>CONCATENATE(Inscription!C70,"  ",Inscription!D70)</f>
        <v>  </v>
      </c>
      <c r="C61" s="5">
        <f>Inscription!E70</f>
        <v>0</v>
      </c>
      <c r="D61" s="2"/>
    </row>
    <row r="62" spans="1:4" ht="24.75" customHeight="1">
      <c r="A62" s="3">
        <f>Inscription!A71</f>
        <v>60</v>
      </c>
      <c r="B62" s="4" t="str">
        <f>CONCATENATE(Inscription!C71,"  ",Inscription!D71)</f>
        <v>  </v>
      </c>
      <c r="C62" s="5">
        <f>Inscription!E71</f>
        <v>0</v>
      </c>
      <c r="D62" s="2"/>
    </row>
    <row r="63" spans="1:4" ht="24.75" customHeight="1">
      <c r="A63" s="3">
        <f>Inscription!A72</f>
        <v>61</v>
      </c>
      <c r="B63" s="4" t="str">
        <f>CONCATENATE(Inscription!C72,"  ",Inscription!D72)</f>
        <v>  </v>
      </c>
      <c r="C63" s="5">
        <f>Inscription!E72</f>
        <v>0</v>
      </c>
      <c r="D63" s="2"/>
    </row>
    <row r="64" spans="1:4" ht="24.75" customHeight="1">
      <c r="A64" s="3">
        <f>Inscription!A73</f>
        <v>62</v>
      </c>
      <c r="B64" s="4" t="str">
        <f>CONCATENATE(Inscription!C73,"  ",Inscription!D73)</f>
        <v>  </v>
      </c>
      <c r="C64" s="5">
        <f>Inscription!E73</f>
        <v>0</v>
      </c>
      <c r="D64" s="2"/>
    </row>
    <row r="65" spans="1:4" ht="24.75" customHeight="1">
      <c r="A65" s="3">
        <f>Inscription!A74</f>
        <v>63</v>
      </c>
      <c r="B65" s="4" t="str">
        <f>CONCATENATE(Inscription!C74,"  ",Inscription!D74)</f>
        <v>  </v>
      </c>
      <c r="C65" s="5">
        <f>Inscription!E74</f>
        <v>0</v>
      </c>
      <c r="D65" s="2"/>
    </row>
    <row r="66" spans="1:4" ht="24.75" customHeight="1">
      <c r="A66" s="3">
        <f>Inscription!A75</f>
        <v>64</v>
      </c>
      <c r="B66" s="4" t="str">
        <f>CONCATENATE(Inscription!C75,"  ",Inscription!D75)</f>
        <v>  </v>
      </c>
      <c r="C66" s="5">
        <f>Inscription!E75</f>
        <v>0</v>
      </c>
      <c r="D66" s="2"/>
    </row>
    <row r="67" spans="1:4" ht="24.75" customHeight="1">
      <c r="A67" s="3">
        <f>Inscription!A76</f>
        <v>65</v>
      </c>
      <c r="B67" s="4" t="str">
        <f>CONCATENATE(Inscription!C76,"  ",Inscription!D76)</f>
        <v>  </v>
      </c>
      <c r="C67" s="5">
        <f>Inscription!E76</f>
        <v>0</v>
      </c>
      <c r="D67" s="2"/>
    </row>
    <row r="68" spans="1:4" ht="24.75" customHeight="1">
      <c r="A68" s="3">
        <f>Inscription!A77</f>
        <v>66</v>
      </c>
      <c r="B68" s="4" t="str">
        <f>CONCATENATE(Inscription!C77,"  ",Inscription!D77)</f>
        <v>  </v>
      </c>
      <c r="C68" s="5">
        <f>Inscription!E77</f>
        <v>0</v>
      </c>
      <c r="D68" s="2"/>
    </row>
    <row r="69" spans="1:4" ht="24.75" customHeight="1">
      <c r="A69" s="3">
        <f>Inscription!A78</f>
        <v>67</v>
      </c>
      <c r="B69" s="4" t="str">
        <f>CONCATENATE(Inscription!C78,"  ",Inscription!D78)</f>
        <v>  </v>
      </c>
      <c r="C69" s="5">
        <f>Inscription!E78</f>
        <v>0</v>
      </c>
      <c r="D69" s="2"/>
    </row>
    <row r="70" spans="1:4" ht="24.75" customHeight="1">
      <c r="A70" s="3">
        <f>Inscription!A79</f>
        <v>68</v>
      </c>
      <c r="B70" s="4" t="str">
        <f>CONCATENATE(Inscription!C79,"  ",Inscription!D79)</f>
        <v>  </v>
      </c>
      <c r="C70" s="5">
        <f>Inscription!E79</f>
        <v>0</v>
      </c>
      <c r="D70" s="2"/>
    </row>
    <row r="71" spans="1:4" ht="24.75" customHeight="1">
      <c r="A71" s="3">
        <f>Inscription!A80</f>
        <v>69</v>
      </c>
      <c r="B71" s="4" t="str">
        <f>CONCATENATE(Inscription!C80,"  ",Inscription!D80)</f>
        <v>  </v>
      </c>
      <c r="C71" s="5">
        <f>Inscription!E80</f>
        <v>0</v>
      </c>
      <c r="D71" s="2"/>
    </row>
    <row r="72" spans="1:4" ht="24.75" customHeight="1">
      <c r="A72" s="3">
        <f>Inscription!A81</f>
        <v>70</v>
      </c>
      <c r="B72" s="4" t="str">
        <f>CONCATENATE(Inscription!C81,"  ",Inscription!D81)</f>
        <v>  </v>
      </c>
      <c r="C72" s="5">
        <f>Inscription!E81</f>
        <v>0</v>
      </c>
      <c r="D72" s="2"/>
    </row>
    <row r="73" spans="1:4" ht="24.75" customHeight="1">
      <c r="A73" s="3">
        <f>Inscription!A82</f>
        <v>71</v>
      </c>
      <c r="B73" s="4" t="str">
        <f>CONCATENATE(Inscription!C82,"  ",Inscription!D82)</f>
        <v>  </v>
      </c>
      <c r="C73" s="5">
        <f>Inscription!E82</f>
        <v>0</v>
      </c>
      <c r="D73" s="2"/>
    </row>
    <row r="74" spans="1:4" ht="24.75" customHeight="1">
      <c r="A74" s="3">
        <f>Inscription!A83</f>
        <v>72</v>
      </c>
      <c r="B74" s="4" t="str">
        <f>CONCATENATE(Inscription!C83,"  ",Inscription!D83)</f>
        <v>  </v>
      </c>
      <c r="C74" s="5">
        <f>Inscription!E83</f>
        <v>0</v>
      </c>
      <c r="D74" s="2"/>
    </row>
    <row r="75" spans="1:4" ht="24.75" customHeight="1">
      <c r="A75" s="3">
        <f>Inscription!A84</f>
        <v>73</v>
      </c>
      <c r="B75" s="4" t="str">
        <f>CONCATENATE(Inscription!C84,"  ",Inscription!D84)</f>
        <v>  </v>
      </c>
      <c r="C75" s="5">
        <f>Inscription!E84</f>
        <v>0</v>
      </c>
      <c r="D75" s="2"/>
    </row>
    <row r="76" spans="1:4" ht="24.75" customHeight="1">
      <c r="A76" s="3">
        <f>Inscription!A85</f>
        <v>74</v>
      </c>
      <c r="B76" s="4" t="str">
        <f>CONCATENATE(Inscription!C85,"  ",Inscription!D85)</f>
        <v>  </v>
      </c>
      <c r="C76" s="5">
        <f>Inscription!E85</f>
        <v>0</v>
      </c>
      <c r="D76" s="2"/>
    </row>
    <row r="77" spans="1:4" ht="24.75" customHeight="1">
      <c r="A77" s="3">
        <f>Inscription!A86</f>
        <v>75</v>
      </c>
      <c r="B77" s="4" t="str">
        <f>CONCATENATE(Inscription!C86,"  ",Inscription!D86)</f>
        <v>  </v>
      </c>
      <c r="C77" s="5">
        <f>Inscription!E86</f>
        <v>0</v>
      </c>
      <c r="D77" s="2"/>
    </row>
    <row r="78" spans="1:4" ht="24.75" customHeight="1">
      <c r="A78" s="3">
        <f>Inscription!A87</f>
        <v>76</v>
      </c>
      <c r="B78" s="4" t="str">
        <f>CONCATENATE(Inscription!C87,"  ",Inscription!D87)</f>
        <v>  </v>
      </c>
      <c r="C78" s="5">
        <f>Inscription!E87</f>
        <v>0</v>
      </c>
      <c r="D78" s="2"/>
    </row>
    <row r="79" spans="1:4" ht="24.75" customHeight="1">
      <c r="A79" s="3">
        <f>Inscription!A88</f>
        <v>77</v>
      </c>
      <c r="B79" s="4" t="str">
        <f>CONCATENATE(Inscription!C88,"  ",Inscription!D88)</f>
        <v>  </v>
      </c>
      <c r="C79" s="5">
        <f>Inscription!E88</f>
        <v>0</v>
      </c>
      <c r="D79" s="2"/>
    </row>
    <row r="80" spans="1:4" ht="24.75" customHeight="1">
      <c r="A80" s="3">
        <f>Inscription!A89</f>
        <v>78</v>
      </c>
      <c r="B80" s="4" t="str">
        <f>CONCATENATE(Inscription!C89,"  ",Inscription!D89)</f>
        <v>  </v>
      </c>
      <c r="C80" s="5">
        <f>Inscription!E89</f>
        <v>0</v>
      </c>
      <c r="D80" s="2"/>
    </row>
    <row r="81" spans="1:4" ht="24.75" customHeight="1">
      <c r="A81" s="3">
        <f>Inscription!A90</f>
        <v>79</v>
      </c>
      <c r="B81" s="4" t="str">
        <f>CONCATENATE(Inscription!C90,"  ",Inscription!D90)</f>
        <v>  </v>
      </c>
      <c r="C81" s="5">
        <f>Inscription!E90</f>
        <v>0</v>
      </c>
      <c r="D81" s="2"/>
    </row>
    <row r="82" spans="1:4" ht="24.75" customHeight="1">
      <c r="A82" s="3">
        <f>Inscription!A91</f>
        <v>80</v>
      </c>
      <c r="B82" s="4" t="str">
        <f>CONCATENATE(Inscription!C91,"  ",Inscription!D91)</f>
        <v>  </v>
      </c>
      <c r="C82" s="5">
        <f>Inscription!E91</f>
        <v>0</v>
      </c>
      <c r="D82" s="2"/>
    </row>
    <row r="83" spans="1:4" ht="24.75" customHeight="1">
      <c r="A83" s="3">
        <f>Inscription!A92</f>
        <v>81</v>
      </c>
      <c r="B83" s="4" t="str">
        <f>CONCATENATE(Inscription!C92,"  ",Inscription!D92)</f>
        <v>  </v>
      </c>
      <c r="C83" s="5">
        <f>Inscription!E92</f>
        <v>0</v>
      </c>
      <c r="D83" s="2"/>
    </row>
    <row r="84" spans="1:4" ht="24.75" customHeight="1">
      <c r="A84" s="3">
        <f>Inscription!A93</f>
        <v>82</v>
      </c>
      <c r="B84" s="4" t="str">
        <f>CONCATENATE(Inscription!C93,"  ",Inscription!D93)</f>
        <v>  </v>
      </c>
      <c r="C84" s="5">
        <f>Inscription!E93</f>
        <v>0</v>
      </c>
      <c r="D84" s="2"/>
    </row>
    <row r="85" spans="1:4" ht="24.75" customHeight="1">
      <c r="A85" s="3">
        <f>Inscription!A94</f>
        <v>83</v>
      </c>
      <c r="B85" s="4" t="str">
        <f>CONCATENATE(Inscription!C94,"  ",Inscription!D94)</f>
        <v>  </v>
      </c>
      <c r="C85" s="5">
        <f>Inscription!E94</f>
        <v>0</v>
      </c>
      <c r="D85" s="2"/>
    </row>
    <row r="86" spans="1:4" ht="24.75" customHeight="1">
      <c r="A86" s="3">
        <f>Inscription!A95</f>
        <v>84</v>
      </c>
      <c r="B86" s="4" t="str">
        <f>CONCATENATE(Inscription!C95,"  ",Inscription!D95)</f>
        <v>  </v>
      </c>
      <c r="C86" s="5">
        <f>Inscription!E95</f>
        <v>0</v>
      </c>
      <c r="D86" s="2"/>
    </row>
    <row r="87" spans="1:4" ht="24.75" customHeight="1">
      <c r="A87" s="3">
        <f>Inscription!A96</f>
        <v>85</v>
      </c>
      <c r="B87" s="4" t="str">
        <f>CONCATENATE(Inscription!C96,"  ",Inscription!D96)</f>
        <v>  </v>
      </c>
      <c r="C87" s="5">
        <f>Inscription!E96</f>
        <v>0</v>
      </c>
      <c r="D87" s="2"/>
    </row>
    <row r="88" spans="1:4" ht="24.75" customHeight="1">
      <c r="A88" s="3">
        <f>Inscription!A97</f>
        <v>86</v>
      </c>
      <c r="B88" s="4" t="str">
        <f>CONCATENATE(Inscription!C97,"  ",Inscription!D97)</f>
        <v>  </v>
      </c>
      <c r="C88" s="5">
        <f>Inscription!E97</f>
        <v>0</v>
      </c>
      <c r="D88" s="2"/>
    </row>
    <row r="89" spans="1:4" ht="24.75" customHeight="1">
      <c r="A89" s="3">
        <f>Inscription!A98</f>
        <v>87</v>
      </c>
      <c r="B89" s="4" t="str">
        <f>CONCATENATE(Inscription!C98,"  ",Inscription!D98)</f>
        <v>  </v>
      </c>
      <c r="C89" s="5">
        <f>Inscription!E98</f>
        <v>0</v>
      </c>
      <c r="D89" s="2"/>
    </row>
    <row r="90" spans="1:4" ht="24.75" customHeight="1">
      <c r="A90" s="3">
        <f>Inscription!A99</f>
        <v>88</v>
      </c>
      <c r="B90" s="4" t="str">
        <f>CONCATENATE(Inscription!C99,"  ",Inscription!D99)</f>
        <v>  </v>
      </c>
      <c r="C90" s="5">
        <f>Inscription!E99</f>
        <v>0</v>
      </c>
      <c r="D90" s="2"/>
    </row>
    <row r="91" spans="1:4" ht="24.75" customHeight="1">
      <c r="A91" s="3">
        <f>Inscription!A100</f>
        <v>89</v>
      </c>
      <c r="B91" s="4" t="str">
        <f>CONCATENATE(Inscription!C100,"  ",Inscription!D100)</f>
        <v>  </v>
      </c>
      <c r="C91" s="5">
        <f>Inscription!E100</f>
        <v>0</v>
      </c>
      <c r="D91" s="2"/>
    </row>
    <row r="92" spans="1:4" ht="24.75" customHeight="1">
      <c r="A92" s="3">
        <f>Inscription!A101</f>
        <v>90</v>
      </c>
      <c r="B92" s="4" t="str">
        <f>CONCATENATE(Inscription!C101,"  ",Inscription!D101)</f>
        <v>  </v>
      </c>
      <c r="C92" s="5">
        <f>Inscription!E101</f>
        <v>0</v>
      </c>
      <c r="D92" s="2"/>
    </row>
    <row r="93" spans="1:4" ht="24.75" customHeight="1">
      <c r="A93" s="3">
        <f>Inscription!A102</f>
        <v>91</v>
      </c>
      <c r="B93" s="4" t="str">
        <f>CONCATENATE(Inscription!C102,"  ",Inscription!D102)</f>
        <v>  </v>
      </c>
      <c r="C93" s="5">
        <f>Inscription!E102</f>
        <v>0</v>
      </c>
      <c r="D93" s="2"/>
    </row>
    <row r="94" spans="1:4" ht="24.75" customHeight="1">
      <c r="A94" s="3">
        <f>Inscription!A103</f>
        <v>92</v>
      </c>
      <c r="B94" s="4" t="str">
        <f>CONCATENATE(Inscription!C103,"  ",Inscription!D103)</f>
        <v>  </v>
      </c>
      <c r="C94" s="5">
        <f>Inscription!E103</f>
        <v>0</v>
      </c>
      <c r="D94" s="2"/>
    </row>
    <row r="95" spans="1:4" ht="24.75" customHeight="1">
      <c r="A95" s="3">
        <f>Inscription!A104</f>
        <v>93</v>
      </c>
      <c r="B95" s="4" t="str">
        <f>CONCATENATE(Inscription!C104,"  ",Inscription!D104)</f>
        <v>  </v>
      </c>
      <c r="C95" s="5">
        <f>Inscription!E104</f>
        <v>0</v>
      </c>
      <c r="D95" s="2"/>
    </row>
    <row r="96" spans="1:4" ht="24.75" customHeight="1">
      <c r="A96" s="3">
        <f>Inscription!A105</f>
        <v>94</v>
      </c>
      <c r="B96" s="4" t="str">
        <f>CONCATENATE(Inscription!C105,"  ",Inscription!D105)</f>
        <v>  </v>
      </c>
      <c r="C96" s="5">
        <f>Inscription!E105</f>
        <v>0</v>
      </c>
      <c r="D96" s="2"/>
    </row>
    <row r="97" spans="1:4" ht="24.75" customHeight="1">
      <c r="A97" s="3">
        <f>Inscription!A106</f>
        <v>95</v>
      </c>
      <c r="B97" s="4" t="str">
        <f>CONCATENATE(Inscription!C106,"  ",Inscription!D106)</f>
        <v>  </v>
      </c>
      <c r="C97" s="5">
        <f>Inscription!E106</f>
        <v>0</v>
      </c>
      <c r="D97" s="2"/>
    </row>
    <row r="98" spans="1:4" ht="24.75" customHeight="1">
      <c r="A98" s="3">
        <f>Inscription!A107</f>
        <v>96</v>
      </c>
      <c r="B98" s="4" t="str">
        <f>CONCATENATE(Inscription!C107,"  ",Inscription!D107)</f>
        <v>  </v>
      </c>
      <c r="C98" s="5">
        <f>Inscription!E107</f>
        <v>0</v>
      </c>
      <c r="D98" s="2"/>
    </row>
    <row r="99" spans="1:4" ht="24.75" customHeight="1">
      <c r="A99" s="3">
        <f>Inscription!A108</f>
        <v>97</v>
      </c>
      <c r="B99" s="4" t="str">
        <f>CONCATENATE(Inscription!C108,"  ",Inscription!D108)</f>
        <v>  </v>
      </c>
      <c r="C99" s="5">
        <f>Inscription!E108</f>
        <v>0</v>
      </c>
      <c r="D99" s="2"/>
    </row>
    <row r="100" spans="1:4" ht="24.75" customHeight="1">
      <c r="A100" s="3">
        <f>Inscription!A109</f>
        <v>98</v>
      </c>
      <c r="B100" s="4" t="str">
        <f>CONCATENATE(Inscription!C109,"  ",Inscription!D109)</f>
        <v>  </v>
      </c>
      <c r="C100" s="5">
        <f>Inscription!E109</f>
        <v>0</v>
      </c>
      <c r="D100" s="2"/>
    </row>
    <row r="101" spans="1:4" ht="24.75" customHeight="1">
      <c r="A101" s="3">
        <f>Inscription!A110</f>
        <v>99</v>
      </c>
      <c r="B101" s="4" t="str">
        <f>CONCATENATE(Inscription!C110,"  ",Inscription!D110)</f>
        <v>  </v>
      </c>
      <c r="C101" s="5">
        <f>Inscription!E110</f>
        <v>0</v>
      </c>
      <c r="D101" s="2"/>
    </row>
    <row r="102" spans="1:4" ht="24.75" customHeight="1">
      <c r="A102" s="3">
        <f>Inscription!A111</f>
        <v>100</v>
      </c>
      <c r="B102" s="4" t="str">
        <f>CONCATENATE(Inscription!C111,"  ",Inscription!D111)</f>
        <v>  </v>
      </c>
      <c r="C102" s="5">
        <f>Inscription!E111</f>
        <v>0</v>
      </c>
      <c r="D102" s="2"/>
    </row>
    <row r="103" spans="1:4" ht="24.75" customHeight="1">
      <c r="A103" s="3">
        <f>Inscription!A112</f>
        <v>101</v>
      </c>
      <c r="B103" s="4" t="str">
        <f>CONCATENATE(Inscription!C112,"  ",Inscription!D112)</f>
        <v>  </v>
      </c>
      <c r="C103" s="5">
        <f>Inscription!E112</f>
        <v>0</v>
      </c>
      <c r="D103" s="2"/>
    </row>
    <row r="104" spans="1:4" ht="24.75" customHeight="1">
      <c r="A104" s="3">
        <f>Inscription!A113</f>
        <v>102</v>
      </c>
      <c r="B104" s="4" t="str">
        <f>CONCATENATE(Inscription!C113,"  ",Inscription!D113)</f>
        <v>  </v>
      </c>
      <c r="C104" s="5">
        <f>Inscription!E113</f>
        <v>0</v>
      </c>
      <c r="D104" s="2"/>
    </row>
    <row r="105" spans="1:4" ht="24.75" customHeight="1">
      <c r="A105" s="3">
        <f>Inscription!A114</f>
        <v>103</v>
      </c>
      <c r="B105" s="4" t="str">
        <f>CONCATENATE(Inscription!C114,"  ",Inscription!D114)</f>
        <v>  </v>
      </c>
      <c r="C105" s="5">
        <f>Inscription!E114</f>
        <v>0</v>
      </c>
      <c r="D105" s="2"/>
    </row>
    <row r="106" spans="1:4" ht="24.75" customHeight="1">
      <c r="A106" s="3">
        <f>Inscription!A115</f>
        <v>104</v>
      </c>
      <c r="B106" s="4" t="str">
        <f>CONCATENATE(Inscription!C115,"  ",Inscription!D115)</f>
        <v>  </v>
      </c>
      <c r="C106" s="5">
        <f>Inscription!E115</f>
        <v>0</v>
      </c>
      <c r="D106" s="2"/>
    </row>
    <row r="107" spans="1:4" ht="24.75" customHeight="1">
      <c r="A107" s="3">
        <f>Inscription!A116</f>
        <v>105</v>
      </c>
      <c r="B107" s="4" t="str">
        <f>CONCATENATE(Inscription!C116,"  ",Inscription!D116)</f>
        <v>  </v>
      </c>
      <c r="C107" s="5">
        <f>Inscription!E116</f>
        <v>0</v>
      </c>
      <c r="D107" s="2"/>
    </row>
    <row r="108" spans="1:4" ht="24.75" customHeight="1">
      <c r="A108" s="3">
        <f>Inscription!A117</f>
        <v>106</v>
      </c>
      <c r="B108" s="4" t="str">
        <f>CONCATENATE(Inscription!C117,"  ",Inscription!D117)</f>
        <v>  </v>
      </c>
      <c r="C108" s="5">
        <f>Inscription!E117</f>
        <v>0</v>
      </c>
      <c r="D108" s="2"/>
    </row>
    <row r="109" spans="1:4" ht="24.75" customHeight="1">
      <c r="A109" s="3">
        <f>Inscription!A118</f>
        <v>107</v>
      </c>
      <c r="B109" s="4" t="str">
        <f>CONCATENATE(Inscription!C118,"  ",Inscription!D118)</f>
        <v>  </v>
      </c>
      <c r="C109" s="5">
        <f>Inscription!E118</f>
        <v>0</v>
      </c>
      <c r="D109" s="2"/>
    </row>
    <row r="110" spans="1:4" ht="24.75" customHeight="1">
      <c r="A110" s="3">
        <f>Inscription!A119</f>
        <v>108</v>
      </c>
      <c r="B110" s="4" t="str">
        <f>CONCATENATE(Inscription!C119,"  ",Inscription!D119)</f>
        <v>  </v>
      </c>
      <c r="C110" s="5">
        <f>Inscription!E119</f>
        <v>0</v>
      </c>
      <c r="D110" s="2"/>
    </row>
    <row r="111" spans="1:4" ht="24.75" customHeight="1">
      <c r="A111" s="3">
        <f>Inscription!A120</f>
        <v>109</v>
      </c>
      <c r="B111" s="4" t="str">
        <f>CONCATENATE(Inscription!C120,"  ",Inscription!D120)</f>
        <v>  </v>
      </c>
      <c r="C111" s="5">
        <f>Inscription!E120</f>
        <v>0</v>
      </c>
      <c r="D111" s="2"/>
    </row>
    <row r="112" spans="1:4" ht="24.75" customHeight="1">
      <c r="A112" s="3">
        <f>Inscription!A121</f>
        <v>110</v>
      </c>
      <c r="B112" s="4" t="str">
        <f>CONCATENATE(Inscription!C121,"  ",Inscription!D121)</f>
        <v>  </v>
      </c>
      <c r="C112" s="5">
        <f>Inscription!E121</f>
        <v>0</v>
      </c>
      <c r="D112" s="2"/>
    </row>
    <row r="113" spans="1:4" ht="24.75" customHeight="1">
      <c r="A113" s="3">
        <f>Inscription!A122</f>
        <v>111</v>
      </c>
      <c r="B113" s="4" t="str">
        <f>CONCATENATE(Inscription!C122,"  ",Inscription!D122)</f>
        <v>  </v>
      </c>
      <c r="C113" s="5">
        <f>Inscription!E122</f>
        <v>0</v>
      </c>
      <c r="D113" s="2"/>
    </row>
    <row r="114" spans="1:4" ht="24.75" customHeight="1">
      <c r="A114" s="3">
        <f>Inscription!A123</f>
        <v>112</v>
      </c>
      <c r="B114" s="4" t="str">
        <f>CONCATENATE(Inscription!C123,"  ",Inscription!D123)</f>
        <v>  </v>
      </c>
      <c r="C114" s="5">
        <f>Inscription!E123</f>
        <v>0</v>
      </c>
      <c r="D114" s="2"/>
    </row>
    <row r="115" spans="1:4" ht="24.75" customHeight="1">
      <c r="A115" s="3">
        <f>Inscription!A124</f>
        <v>113</v>
      </c>
      <c r="B115" s="4" t="str">
        <f>CONCATENATE(Inscription!C124,"  ",Inscription!D124)</f>
        <v>  </v>
      </c>
      <c r="C115" s="5">
        <f>Inscription!E124</f>
        <v>0</v>
      </c>
      <c r="D115" s="2"/>
    </row>
    <row r="116" spans="1:4" ht="24.75" customHeight="1">
      <c r="A116" s="3">
        <f>Inscription!A125</f>
        <v>114</v>
      </c>
      <c r="B116" s="4" t="str">
        <f>CONCATENATE(Inscription!C125,"  ",Inscription!D125)</f>
        <v>  </v>
      </c>
      <c r="C116" s="5">
        <f>Inscription!E125</f>
        <v>0</v>
      </c>
      <c r="D116" s="2"/>
    </row>
    <row r="117" spans="1:4" ht="24.75" customHeight="1">
      <c r="A117" s="3">
        <f>Inscription!A126</f>
        <v>115</v>
      </c>
      <c r="B117" s="4" t="str">
        <f>CONCATENATE(Inscription!C126,"  ",Inscription!D126)</f>
        <v>  </v>
      </c>
      <c r="C117" s="5">
        <f>Inscription!E126</f>
        <v>0</v>
      </c>
      <c r="D117" s="2"/>
    </row>
    <row r="118" spans="1:4" ht="24.75" customHeight="1">
      <c r="A118" s="3">
        <f>Inscription!A127</f>
        <v>116</v>
      </c>
      <c r="B118" s="4" t="str">
        <f>CONCATENATE(Inscription!C127,"  ",Inscription!D127)</f>
        <v>  </v>
      </c>
      <c r="C118" s="5">
        <f>Inscription!E127</f>
        <v>0</v>
      </c>
      <c r="D118" s="2"/>
    </row>
    <row r="119" spans="1:4" ht="24.75" customHeight="1">
      <c r="A119" s="3">
        <f>Inscription!A128</f>
        <v>117</v>
      </c>
      <c r="B119" s="4" t="str">
        <f>CONCATENATE(Inscription!C128,"  ",Inscription!D128)</f>
        <v>  </v>
      </c>
      <c r="C119" s="5">
        <f>Inscription!E128</f>
        <v>0</v>
      </c>
      <c r="D119" s="2"/>
    </row>
    <row r="120" spans="1:4" ht="24.75" customHeight="1">
      <c r="A120" s="3">
        <f>Inscription!A129</f>
        <v>118</v>
      </c>
      <c r="B120" s="4" t="str">
        <f>CONCATENATE(Inscription!C129,"  ",Inscription!D129)</f>
        <v>  </v>
      </c>
      <c r="C120" s="5">
        <f>Inscription!E129</f>
        <v>0</v>
      </c>
      <c r="D120" s="2"/>
    </row>
    <row r="121" spans="1:4" ht="24.75" customHeight="1">
      <c r="A121" s="3">
        <f>Inscription!A130</f>
        <v>119</v>
      </c>
      <c r="B121" s="4" t="str">
        <f>CONCATENATE(Inscription!C130,"  ",Inscription!D130)</f>
        <v>  </v>
      </c>
      <c r="C121" s="5">
        <f>Inscription!E130</f>
        <v>0</v>
      </c>
      <c r="D121" s="2"/>
    </row>
    <row r="122" spans="1:4" ht="24.75" customHeight="1">
      <c r="A122" s="3">
        <f>Inscription!A131</f>
        <v>120</v>
      </c>
      <c r="B122" s="4" t="str">
        <f>CONCATENATE(Inscription!C131,"  ",Inscription!D131)</f>
        <v>  </v>
      </c>
      <c r="C122" s="5">
        <f>Inscription!E131</f>
        <v>0</v>
      </c>
      <c r="D122" s="2"/>
    </row>
    <row r="123" spans="1:4" ht="24.75" customHeight="1">
      <c r="A123" s="3">
        <f>Inscription!A132</f>
        <v>121</v>
      </c>
      <c r="B123" s="4" t="str">
        <f>CONCATENATE(Inscription!C132,"  ",Inscription!D132)</f>
        <v>  </v>
      </c>
      <c r="C123" s="5">
        <f>Inscription!E132</f>
        <v>0</v>
      </c>
      <c r="D123" s="2"/>
    </row>
    <row r="124" spans="1:4" ht="24.75" customHeight="1">
      <c r="A124" s="3">
        <f>Inscription!A133</f>
        <v>122</v>
      </c>
      <c r="B124" s="4" t="str">
        <f>CONCATENATE(Inscription!C133,"  ",Inscription!D133)</f>
        <v>  </v>
      </c>
      <c r="C124" s="5">
        <f>Inscription!E133</f>
        <v>0</v>
      </c>
      <c r="D124" s="2"/>
    </row>
    <row r="125" spans="1:4" ht="24.75" customHeight="1">
      <c r="A125" s="3">
        <f>Inscription!A134</f>
        <v>123</v>
      </c>
      <c r="B125" s="4" t="str">
        <f>CONCATENATE(Inscription!C134,"  ",Inscription!D134)</f>
        <v>  </v>
      </c>
      <c r="C125" s="5">
        <f>Inscription!E134</f>
        <v>0</v>
      </c>
      <c r="D125" s="2"/>
    </row>
    <row r="126" spans="1:4" ht="24.75" customHeight="1">
      <c r="A126" s="3">
        <f>Inscription!A135</f>
        <v>124</v>
      </c>
      <c r="B126" s="4" t="str">
        <f>CONCATENATE(Inscription!C135,"  ",Inscription!D135)</f>
        <v>  </v>
      </c>
      <c r="C126" s="5">
        <f>Inscription!E135</f>
        <v>0</v>
      </c>
      <c r="D126" s="2"/>
    </row>
    <row r="127" spans="1:4" ht="24.75" customHeight="1">
      <c r="A127" s="3">
        <f>Inscription!A136</f>
        <v>125</v>
      </c>
      <c r="B127" s="4" t="str">
        <f>CONCATENATE(Inscription!C136,"  ",Inscription!D136)</f>
        <v>  </v>
      </c>
      <c r="C127" s="5">
        <f>Inscription!E136</f>
        <v>0</v>
      </c>
      <c r="D127" s="2"/>
    </row>
    <row r="128" spans="1:4" ht="24.75" customHeight="1">
      <c r="A128" s="3">
        <f>Inscription!A137</f>
        <v>126</v>
      </c>
      <c r="B128" s="4" t="str">
        <f>CONCATENATE(Inscription!C137,"  ",Inscription!D137)</f>
        <v>  </v>
      </c>
      <c r="C128" s="5">
        <f>Inscription!E137</f>
        <v>0</v>
      </c>
      <c r="D128" s="2"/>
    </row>
    <row r="129" spans="1:4" ht="24.75" customHeight="1">
      <c r="A129" s="3">
        <f>Inscription!A138</f>
        <v>127</v>
      </c>
      <c r="B129" s="4" t="str">
        <f>CONCATENATE(Inscription!C138,"  ",Inscription!D138)</f>
        <v>  </v>
      </c>
      <c r="C129" s="5">
        <f>Inscription!E138</f>
        <v>0</v>
      </c>
      <c r="D129" s="2"/>
    </row>
    <row r="130" spans="1:4" ht="24.75" customHeight="1">
      <c r="A130" s="3">
        <f>Inscription!A139</f>
        <v>128</v>
      </c>
      <c r="B130" s="4" t="str">
        <f>CONCATENATE(Inscription!C139,"  ",Inscription!D139)</f>
        <v>  </v>
      </c>
      <c r="C130" s="5">
        <f>Inscription!E139</f>
        <v>0</v>
      </c>
      <c r="D130" s="2"/>
    </row>
    <row r="131" spans="1:4" ht="24.75" customHeight="1">
      <c r="A131" s="3">
        <f>Inscription!A140</f>
        <v>129</v>
      </c>
      <c r="B131" s="4" t="str">
        <f>CONCATENATE(Inscription!C140,"  ",Inscription!D140)</f>
        <v>  </v>
      </c>
      <c r="C131" s="5">
        <f>Inscription!E140</f>
        <v>0</v>
      </c>
      <c r="D131" s="2"/>
    </row>
    <row r="132" spans="1:4" ht="24.75" customHeight="1">
      <c r="A132" s="3">
        <f>Inscription!A141</f>
        <v>130</v>
      </c>
      <c r="B132" s="4" t="str">
        <f>CONCATENATE(Inscription!C141,"  ",Inscription!D141)</f>
        <v>  </v>
      </c>
      <c r="C132" s="5">
        <f>Inscription!E141</f>
        <v>0</v>
      </c>
      <c r="D132" s="2"/>
    </row>
    <row r="133" spans="1:4" ht="24.75" customHeight="1">
      <c r="A133" s="3">
        <f>Inscription!A142</f>
        <v>131</v>
      </c>
      <c r="B133" s="4" t="str">
        <f>CONCATENATE(Inscription!C142,"  ",Inscription!D142)</f>
        <v>  </v>
      </c>
      <c r="C133" s="5">
        <f>Inscription!E142</f>
        <v>0</v>
      </c>
      <c r="D133" s="2"/>
    </row>
    <row r="134" spans="1:4" ht="24.75" customHeight="1">
      <c r="A134" s="3">
        <f>Inscription!A143</f>
        <v>132</v>
      </c>
      <c r="B134" s="4" t="str">
        <f>CONCATENATE(Inscription!C143,"  ",Inscription!D143)</f>
        <v>  </v>
      </c>
      <c r="C134" s="5">
        <f>Inscription!E143</f>
        <v>0</v>
      </c>
      <c r="D134" s="2"/>
    </row>
    <row r="135" spans="1:4" ht="24.75" customHeight="1">
      <c r="A135" s="3">
        <f>Inscription!A144</f>
        <v>133</v>
      </c>
      <c r="B135" s="4" t="str">
        <f>CONCATENATE(Inscription!C144,"  ",Inscription!D144)</f>
        <v>  </v>
      </c>
      <c r="C135" s="5">
        <f>Inscription!E144</f>
        <v>0</v>
      </c>
      <c r="D135" s="2"/>
    </row>
    <row r="136" spans="1:4" ht="24.75" customHeight="1">
      <c r="A136" s="3">
        <f>Inscription!A145</f>
        <v>134</v>
      </c>
      <c r="B136" s="4" t="str">
        <f>CONCATENATE(Inscription!C145,"  ",Inscription!D145)</f>
        <v>  </v>
      </c>
      <c r="C136" s="5">
        <f>Inscription!E145</f>
        <v>0</v>
      </c>
      <c r="D136" s="2"/>
    </row>
    <row r="137" spans="1:4" ht="24.75" customHeight="1">
      <c r="A137" s="3">
        <f>Inscription!A146</f>
        <v>135</v>
      </c>
      <c r="B137" s="4" t="str">
        <f>CONCATENATE(Inscription!C146,"  ",Inscription!D146)</f>
        <v>  </v>
      </c>
      <c r="C137" s="5">
        <f>Inscription!E146</f>
        <v>0</v>
      </c>
      <c r="D137" s="2"/>
    </row>
    <row r="138" spans="1:4" ht="24.75" customHeight="1">
      <c r="A138" s="3">
        <f>Inscription!A147</f>
        <v>136</v>
      </c>
      <c r="B138" s="4" t="str">
        <f>CONCATENATE(Inscription!C147,"  ",Inscription!D147)</f>
        <v>  </v>
      </c>
      <c r="C138" s="5">
        <f>Inscription!E147</f>
        <v>0</v>
      </c>
      <c r="D138" s="2"/>
    </row>
    <row r="139" spans="1:4" ht="24.75" customHeight="1">
      <c r="A139" s="3">
        <f>Inscription!A148</f>
        <v>137</v>
      </c>
      <c r="B139" s="4" t="str">
        <f>CONCATENATE(Inscription!C148,"  ",Inscription!D148)</f>
        <v>  </v>
      </c>
      <c r="C139" s="5">
        <f>Inscription!E148</f>
        <v>0</v>
      </c>
      <c r="D139" s="2"/>
    </row>
    <row r="140" spans="1:4" ht="24.75" customHeight="1">
      <c r="A140" s="3">
        <f>Inscription!A149</f>
        <v>138</v>
      </c>
      <c r="B140" s="4" t="str">
        <f>CONCATENATE(Inscription!C149,"  ",Inscription!D149)</f>
        <v>  </v>
      </c>
      <c r="C140" s="5">
        <f>Inscription!E149</f>
        <v>0</v>
      </c>
      <c r="D140" s="2"/>
    </row>
    <row r="141" spans="1:4" ht="24.75" customHeight="1">
      <c r="A141" s="3">
        <f>Inscription!A150</f>
        <v>139</v>
      </c>
      <c r="B141" s="4" t="str">
        <f>CONCATENATE(Inscription!C150,"  ",Inscription!D150)</f>
        <v>  </v>
      </c>
      <c r="C141" s="5">
        <f>Inscription!E150</f>
        <v>0</v>
      </c>
      <c r="D141" s="2"/>
    </row>
    <row r="142" spans="1:4" ht="24.75" customHeight="1">
      <c r="A142" s="3">
        <f>Inscription!A151</f>
        <v>140</v>
      </c>
      <c r="B142" s="4" t="str">
        <f>CONCATENATE(Inscription!C151,"  ",Inscription!D151)</f>
        <v>  </v>
      </c>
      <c r="C142" s="5">
        <f>Inscription!E151</f>
        <v>0</v>
      </c>
      <c r="D142" s="2"/>
    </row>
    <row r="143" spans="1:4" ht="24.75" customHeight="1">
      <c r="A143" s="3">
        <f>Inscription!A152</f>
        <v>141</v>
      </c>
      <c r="B143" s="4" t="str">
        <f>CONCATENATE(Inscription!C152,"  ",Inscription!D152)</f>
        <v>  </v>
      </c>
      <c r="C143" s="5">
        <f>Inscription!E152</f>
        <v>0</v>
      </c>
      <c r="D143" s="2"/>
    </row>
    <row r="144" spans="1:4" ht="24.75" customHeight="1">
      <c r="A144" s="3">
        <f>Inscription!A153</f>
        <v>142</v>
      </c>
      <c r="B144" s="4" t="str">
        <f>CONCATENATE(Inscription!C153,"  ",Inscription!D153)</f>
        <v>  </v>
      </c>
      <c r="C144" s="5">
        <f>Inscription!E153</f>
        <v>0</v>
      </c>
      <c r="D144" s="2"/>
    </row>
    <row r="145" spans="1:4" ht="24.75" customHeight="1">
      <c r="A145" s="3">
        <f>Inscription!A154</f>
        <v>143</v>
      </c>
      <c r="B145" s="4" t="str">
        <f>CONCATENATE(Inscription!C154,"  ",Inscription!D154)</f>
        <v>  </v>
      </c>
      <c r="C145" s="5">
        <f>Inscription!E154</f>
        <v>0</v>
      </c>
      <c r="D145" s="2"/>
    </row>
    <row r="146" spans="1:4" ht="24.75" customHeight="1">
      <c r="A146" s="3">
        <f>Inscription!A155</f>
        <v>144</v>
      </c>
      <c r="B146" s="4" t="str">
        <f>CONCATENATE(Inscription!C155,"  ",Inscription!D155)</f>
        <v>  </v>
      </c>
      <c r="C146" s="5">
        <f>Inscription!E155</f>
        <v>0</v>
      </c>
      <c r="D146" s="2"/>
    </row>
    <row r="147" spans="1:4" ht="24.75" customHeight="1">
      <c r="A147" s="3">
        <f>Inscription!A156</f>
        <v>145</v>
      </c>
      <c r="B147" s="4" t="str">
        <f>CONCATENATE(Inscription!C156,"  ",Inscription!D156)</f>
        <v>  </v>
      </c>
      <c r="C147" s="5">
        <f>Inscription!E156</f>
        <v>0</v>
      </c>
      <c r="D147" s="2"/>
    </row>
    <row r="148" spans="1:4" ht="24.75" customHeight="1">
      <c r="A148" s="3">
        <f>Inscription!A157</f>
        <v>146</v>
      </c>
      <c r="B148" s="4" t="str">
        <f>CONCATENATE(Inscription!C157,"  ",Inscription!D157)</f>
        <v>  </v>
      </c>
      <c r="C148" s="5">
        <f>Inscription!E157</f>
        <v>0</v>
      </c>
      <c r="D148" s="2"/>
    </row>
    <row r="149" spans="1:4" ht="24.75" customHeight="1">
      <c r="A149" s="3">
        <f>Inscription!A158</f>
        <v>147</v>
      </c>
      <c r="B149" s="4" t="str">
        <f>CONCATENATE(Inscription!C158,"  ",Inscription!D158)</f>
        <v>  </v>
      </c>
      <c r="C149" s="5">
        <f>Inscription!E158</f>
        <v>0</v>
      </c>
      <c r="D149" s="2"/>
    </row>
    <row r="150" spans="1:4" ht="24.75" customHeight="1">
      <c r="A150" s="3">
        <f>Inscription!A159</f>
        <v>148</v>
      </c>
      <c r="B150" s="4" t="str">
        <f>CONCATENATE(Inscription!C159,"  ",Inscription!D159)</f>
        <v>  </v>
      </c>
      <c r="C150" s="5">
        <f>Inscription!E159</f>
        <v>0</v>
      </c>
      <c r="D150" s="2"/>
    </row>
    <row r="151" spans="1:4" ht="24.75" customHeight="1">
      <c r="A151" s="3">
        <f>Inscription!A160</f>
        <v>149</v>
      </c>
      <c r="B151" s="4" t="str">
        <f>CONCATENATE(Inscription!C160,"  ",Inscription!D160)</f>
        <v>  </v>
      </c>
      <c r="C151" s="5">
        <f>Inscription!E160</f>
        <v>0</v>
      </c>
      <c r="D151" s="2"/>
    </row>
    <row r="152" spans="1:4" ht="24.75" customHeight="1">
      <c r="A152" s="3">
        <f>Inscription!A161</f>
        <v>150</v>
      </c>
      <c r="B152" s="4" t="str">
        <f>CONCATENATE(Inscription!C161,"  ",Inscription!D161)</f>
        <v>  </v>
      </c>
      <c r="C152" s="5">
        <f>Inscription!E161</f>
        <v>0</v>
      </c>
      <c r="D152" s="2"/>
    </row>
    <row r="153" spans="1:4" ht="24.75" customHeight="1">
      <c r="A153" s="3">
        <f>Inscription!A162</f>
        <v>151</v>
      </c>
      <c r="B153" s="4" t="str">
        <f>CONCATENATE(Inscription!C162,"  ",Inscription!D162)</f>
        <v>  </v>
      </c>
      <c r="C153" s="5">
        <f>Inscription!E162</f>
        <v>0</v>
      </c>
      <c r="D153" s="2"/>
    </row>
    <row r="154" spans="1:4" ht="24.75" customHeight="1">
      <c r="A154" s="3">
        <f>Inscription!A163</f>
        <v>152</v>
      </c>
      <c r="B154" s="4" t="str">
        <f>CONCATENATE(Inscription!C163,"  ",Inscription!D163)</f>
        <v>  </v>
      </c>
      <c r="C154" s="5">
        <f>Inscription!E163</f>
        <v>0</v>
      </c>
      <c r="D154" s="2"/>
    </row>
    <row r="155" spans="1:4" ht="24.75" customHeight="1">
      <c r="A155" s="3">
        <f>Inscription!A164</f>
        <v>153</v>
      </c>
      <c r="B155" s="4" t="str">
        <f>CONCATENATE(Inscription!C164,"  ",Inscription!D164)</f>
        <v>  </v>
      </c>
      <c r="C155" s="5">
        <f>Inscription!E164</f>
        <v>0</v>
      </c>
      <c r="D155" s="2"/>
    </row>
    <row r="156" spans="1:4" ht="24.75" customHeight="1">
      <c r="A156" s="3">
        <f>Inscription!A165</f>
        <v>154</v>
      </c>
      <c r="B156" s="4" t="str">
        <f>CONCATENATE(Inscription!C165,"  ",Inscription!D165)</f>
        <v>  </v>
      </c>
      <c r="C156" s="5">
        <f>Inscription!E165</f>
        <v>0</v>
      </c>
      <c r="D156" s="2"/>
    </row>
    <row r="157" spans="1:4" ht="24.75" customHeight="1">
      <c r="A157" s="3">
        <f>Inscription!A166</f>
        <v>155</v>
      </c>
      <c r="B157" s="4" t="str">
        <f>CONCATENATE(Inscription!C166,"  ",Inscription!D166)</f>
        <v>  </v>
      </c>
      <c r="C157" s="5">
        <f>Inscription!E166</f>
        <v>0</v>
      </c>
      <c r="D157" s="2"/>
    </row>
    <row r="158" spans="1:4" ht="24.75" customHeight="1">
      <c r="A158" s="3">
        <f>Inscription!A167</f>
        <v>156</v>
      </c>
      <c r="B158" s="4" t="str">
        <f>CONCATENATE(Inscription!C167,"  ",Inscription!D167)</f>
        <v>  </v>
      </c>
      <c r="C158" s="5">
        <f>Inscription!E167</f>
        <v>0</v>
      </c>
      <c r="D158" s="2"/>
    </row>
    <row r="159" spans="1:4" ht="24.75" customHeight="1">
      <c r="A159" s="3">
        <f>Inscription!A168</f>
        <v>157</v>
      </c>
      <c r="B159" s="4" t="str">
        <f>CONCATENATE(Inscription!C168,"  ",Inscription!D168)</f>
        <v>  </v>
      </c>
      <c r="C159" s="5">
        <f>Inscription!E168</f>
        <v>0</v>
      </c>
      <c r="D159" s="2"/>
    </row>
    <row r="160" spans="1:4" ht="24.75" customHeight="1">
      <c r="A160" s="3">
        <f>Inscription!A169</f>
        <v>158</v>
      </c>
      <c r="B160" s="4" t="str">
        <f>CONCATENATE(Inscription!C169,"  ",Inscription!D169)</f>
        <v>  </v>
      </c>
      <c r="C160" s="5">
        <f>Inscription!E169</f>
        <v>0</v>
      </c>
      <c r="D160" s="2"/>
    </row>
    <row r="161" spans="1:4" ht="24.75" customHeight="1">
      <c r="A161" s="3">
        <f>Inscription!A170</f>
        <v>159</v>
      </c>
      <c r="B161" s="4" t="str">
        <f>CONCATENATE(Inscription!C170,"  ",Inscription!D170)</f>
        <v>  </v>
      </c>
      <c r="C161" s="5">
        <f>Inscription!E170</f>
        <v>0</v>
      </c>
      <c r="D161" s="2"/>
    </row>
    <row r="162" spans="1:4" ht="24.75" customHeight="1">
      <c r="A162" s="3">
        <f>Inscription!A171</f>
        <v>160</v>
      </c>
      <c r="B162" s="4" t="str">
        <f>CONCATENATE(Inscription!C171,"  ",Inscription!D171)</f>
        <v>  </v>
      </c>
      <c r="C162" s="5">
        <f>Inscription!E171</f>
        <v>0</v>
      </c>
      <c r="D162" s="2"/>
    </row>
    <row r="163" spans="1:4" ht="24.75" customHeight="1">
      <c r="A163" s="3">
        <f>Inscription!A172</f>
        <v>161</v>
      </c>
      <c r="B163" s="4" t="str">
        <f>CONCATENATE(Inscription!C172,"  ",Inscription!D172)</f>
        <v>  </v>
      </c>
      <c r="C163" s="5">
        <f>Inscription!E172</f>
        <v>0</v>
      </c>
      <c r="D163" s="2"/>
    </row>
    <row r="164" spans="1:4" ht="24.75" customHeight="1">
      <c r="A164" s="3">
        <f>Inscription!A173</f>
        <v>162</v>
      </c>
      <c r="B164" s="4" t="str">
        <f>CONCATENATE(Inscription!C173,"  ",Inscription!D173)</f>
        <v>  </v>
      </c>
      <c r="C164" s="5">
        <f>Inscription!E173</f>
        <v>0</v>
      </c>
      <c r="D164" s="2"/>
    </row>
    <row r="165" spans="1:4" ht="24.75" customHeight="1">
      <c r="A165" s="3">
        <f>Inscription!A174</f>
        <v>163</v>
      </c>
      <c r="B165" s="4" t="str">
        <f>CONCATENATE(Inscription!C174,"  ",Inscription!D174)</f>
        <v>  </v>
      </c>
      <c r="C165" s="5">
        <f>Inscription!E174</f>
        <v>0</v>
      </c>
      <c r="D165" s="2"/>
    </row>
    <row r="166" spans="1:4" ht="24.75" customHeight="1">
      <c r="A166" s="3">
        <f>Inscription!A175</f>
        <v>164</v>
      </c>
      <c r="B166" s="4" t="str">
        <f>CONCATENATE(Inscription!C175,"  ",Inscription!D175)</f>
        <v>  </v>
      </c>
      <c r="C166" s="5">
        <f>Inscription!E175</f>
        <v>0</v>
      </c>
      <c r="D166" s="2"/>
    </row>
    <row r="167" spans="1:4" ht="24.75" customHeight="1">
      <c r="A167" s="3">
        <f>Inscription!A176</f>
        <v>165</v>
      </c>
      <c r="B167" s="4" t="str">
        <f>CONCATENATE(Inscription!C176,"  ",Inscription!D176)</f>
        <v>  </v>
      </c>
      <c r="C167" s="5">
        <f>Inscription!E176</f>
        <v>0</v>
      </c>
      <c r="D167" s="2"/>
    </row>
    <row r="168" spans="1:4" ht="24.75" customHeight="1">
      <c r="A168" s="3">
        <f>Inscription!A177</f>
        <v>166</v>
      </c>
      <c r="B168" s="4" t="str">
        <f>CONCATENATE(Inscription!C177,"  ",Inscription!D177)</f>
        <v>  </v>
      </c>
      <c r="C168" s="5">
        <f>Inscription!E177</f>
        <v>0</v>
      </c>
      <c r="D168" s="2"/>
    </row>
    <row r="169" spans="1:4" ht="24.75" customHeight="1">
      <c r="A169" s="3">
        <f>Inscription!A178</f>
        <v>167</v>
      </c>
      <c r="B169" s="4" t="str">
        <f>CONCATENATE(Inscription!C178,"  ",Inscription!D178)</f>
        <v>  </v>
      </c>
      <c r="C169" s="5">
        <f>Inscription!E178</f>
        <v>0</v>
      </c>
      <c r="D169" s="2"/>
    </row>
    <row r="170" spans="1:4" ht="24.75" customHeight="1">
      <c r="A170" s="3">
        <f>Inscription!A179</f>
        <v>168</v>
      </c>
      <c r="B170" s="4" t="str">
        <f>CONCATENATE(Inscription!C179,"  ",Inscription!D179)</f>
        <v>  </v>
      </c>
      <c r="C170" s="5">
        <f>Inscription!E179</f>
        <v>0</v>
      </c>
      <c r="D170" s="2"/>
    </row>
    <row r="171" spans="1:4" ht="24.75" customHeight="1">
      <c r="A171" s="3">
        <f>Inscription!A180</f>
        <v>169</v>
      </c>
      <c r="B171" s="4" t="str">
        <f>CONCATENATE(Inscription!C180,"  ",Inscription!D180)</f>
        <v>  </v>
      </c>
      <c r="C171" s="5">
        <f>Inscription!E180</f>
        <v>0</v>
      </c>
      <c r="D171" s="2"/>
    </row>
    <row r="172" spans="1:4" ht="24.75" customHeight="1">
      <c r="A172" s="3">
        <f>Inscription!A181</f>
        <v>170</v>
      </c>
      <c r="B172" s="4" t="str">
        <f>CONCATENATE(Inscription!C181,"  ",Inscription!D181)</f>
        <v>  </v>
      </c>
      <c r="C172" s="5">
        <f>Inscription!E181</f>
        <v>0</v>
      </c>
      <c r="D172" s="2"/>
    </row>
    <row r="173" spans="1:4" ht="24.75" customHeight="1">
      <c r="A173" s="3">
        <f>Inscription!A182</f>
        <v>171</v>
      </c>
      <c r="B173" s="4" t="str">
        <f>CONCATENATE(Inscription!C182,"  ",Inscription!D182)</f>
        <v>  </v>
      </c>
      <c r="C173" s="5">
        <f>Inscription!E182</f>
        <v>0</v>
      </c>
      <c r="D173" s="2"/>
    </row>
    <row r="174" spans="1:4" ht="24.75" customHeight="1">
      <c r="A174" s="3">
        <f>Inscription!A183</f>
        <v>172</v>
      </c>
      <c r="B174" s="4" t="str">
        <f>CONCATENATE(Inscription!C183,"  ",Inscription!D183)</f>
        <v>  </v>
      </c>
      <c r="C174" s="5">
        <f>Inscription!E183</f>
        <v>0</v>
      </c>
      <c r="D174" s="2"/>
    </row>
    <row r="175" spans="1:4" ht="24.75" customHeight="1">
      <c r="A175" s="3">
        <f>Inscription!A184</f>
        <v>173</v>
      </c>
      <c r="B175" s="4" t="str">
        <f>CONCATENATE(Inscription!C184,"  ",Inscription!D184)</f>
        <v>  </v>
      </c>
      <c r="C175" s="5">
        <f>Inscription!E184</f>
        <v>0</v>
      </c>
      <c r="D175" s="2"/>
    </row>
    <row r="176" spans="1:4" ht="24.75" customHeight="1">
      <c r="A176" s="3">
        <f>Inscription!A185</f>
        <v>174</v>
      </c>
      <c r="B176" s="4" t="str">
        <f>CONCATENATE(Inscription!C185,"  ",Inscription!D185)</f>
        <v>  </v>
      </c>
      <c r="C176" s="5">
        <f>Inscription!E185</f>
        <v>0</v>
      </c>
      <c r="D176" s="2"/>
    </row>
    <row r="177" spans="1:4" ht="24.75" customHeight="1">
      <c r="A177" s="3">
        <f>Inscription!A186</f>
        <v>175</v>
      </c>
      <c r="B177" s="4" t="str">
        <f>CONCATENATE(Inscription!C186,"  ",Inscription!D186)</f>
        <v>  </v>
      </c>
      <c r="C177" s="5">
        <f>Inscription!E186</f>
        <v>0</v>
      </c>
      <c r="D177" s="2"/>
    </row>
    <row r="178" spans="1:4" ht="24.75" customHeight="1">
      <c r="A178" s="3">
        <f>Inscription!A187</f>
        <v>176</v>
      </c>
      <c r="B178" s="4" t="str">
        <f>CONCATENATE(Inscription!C187,"  ",Inscription!D187)</f>
        <v>  </v>
      </c>
      <c r="C178" s="5">
        <f>Inscription!E187</f>
        <v>0</v>
      </c>
      <c r="D178" s="2"/>
    </row>
    <row r="179" spans="1:4" ht="24.75" customHeight="1">
      <c r="A179" s="3">
        <f>Inscription!A188</f>
        <v>177</v>
      </c>
      <c r="B179" s="4" t="str">
        <f>CONCATENATE(Inscription!C188,"  ",Inscription!D188)</f>
        <v>  </v>
      </c>
      <c r="C179" s="5">
        <f>Inscription!E188</f>
        <v>0</v>
      </c>
      <c r="D179" s="2"/>
    </row>
    <row r="180" spans="1:4" ht="24.75" customHeight="1">
      <c r="A180" s="3">
        <f>Inscription!A189</f>
        <v>178</v>
      </c>
      <c r="B180" s="4" t="str">
        <f>CONCATENATE(Inscription!C189,"  ",Inscription!D189)</f>
        <v>  </v>
      </c>
      <c r="C180" s="5">
        <f>Inscription!E189</f>
        <v>0</v>
      </c>
      <c r="D180" s="2"/>
    </row>
    <row r="181" spans="1:4" ht="24.75" customHeight="1">
      <c r="A181" s="3">
        <f>Inscription!A190</f>
        <v>179</v>
      </c>
      <c r="B181" s="4" t="str">
        <f>CONCATENATE(Inscription!C190,"  ",Inscription!D190)</f>
        <v>  </v>
      </c>
      <c r="C181" s="5">
        <f>Inscription!E190</f>
        <v>0</v>
      </c>
      <c r="D181" s="2"/>
    </row>
    <row r="182" spans="1:4" ht="24.75" customHeight="1">
      <c r="A182" s="3">
        <f>Inscription!A191</f>
        <v>180</v>
      </c>
      <c r="B182" s="4" t="str">
        <f>CONCATENATE(Inscription!C191,"  ",Inscription!D191)</f>
        <v>  </v>
      </c>
      <c r="C182" s="5">
        <f>Inscription!E191</f>
        <v>0</v>
      </c>
      <c r="D182" s="2"/>
    </row>
    <row r="183" spans="1:4" ht="24.75" customHeight="1">
      <c r="A183" s="3">
        <f>Inscription!A192</f>
        <v>181</v>
      </c>
      <c r="B183" s="4" t="str">
        <f>CONCATENATE(Inscription!C192,"  ",Inscription!D192)</f>
        <v>  </v>
      </c>
      <c r="C183" s="5">
        <f>Inscription!E192</f>
        <v>0</v>
      </c>
      <c r="D183" s="2"/>
    </row>
    <row r="184" spans="1:4" ht="24.75" customHeight="1">
      <c r="A184" s="3">
        <f>Inscription!A193</f>
        <v>182</v>
      </c>
      <c r="B184" s="4" t="str">
        <f>CONCATENATE(Inscription!C193,"  ",Inscription!D193)</f>
        <v>  </v>
      </c>
      <c r="C184" s="5">
        <f>Inscription!E193</f>
        <v>0</v>
      </c>
      <c r="D184" s="2"/>
    </row>
    <row r="185" spans="1:4" ht="24.75" customHeight="1">
      <c r="A185" s="3">
        <f>Inscription!A194</f>
        <v>183</v>
      </c>
      <c r="B185" s="4" t="str">
        <f>CONCATENATE(Inscription!C194,"  ",Inscription!D194)</f>
        <v>  </v>
      </c>
      <c r="C185" s="5">
        <f>Inscription!E194</f>
        <v>0</v>
      </c>
      <c r="D185" s="2"/>
    </row>
    <row r="186" spans="1:4" ht="24.75" customHeight="1">
      <c r="A186" s="3">
        <f>Inscription!A195</f>
        <v>184</v>
      </c>
      <c r="B186" s="4" t="str">
        <f>CONCATENATE(Inscription!C195,"  ",Inscription!D195)</f>
        <v>  </v>
      </c>
      <c r="C186" s="5">
        <f>Inscription!E195</f>
        <v>0</v>
      </c>
      <c r="D186" s="2"/>
    </row>
    <row r="187" spans="1:4" ht="24.75" customHeight="1">
      <c r="A187" s="3">
        <f>Inscription!A196</f>
        <v>185</v>
      </c>
      <c r="B187" s="4" t="str">
        <f>CONCATENATE(Inscription!C196,"  ",Inscription!D196)</f>
        <v>  </v>
      </c>
      <c r="C187" s="5">
        <f>Inscription!E196</f>
        <v>0</v>
      </c>
      <c r="D187" s="2"/>
    </row>
    <row r="188" spans="1:4" ht="24.75" customHeight="1">
      <c r="A188" s="3">
        <f>Inscription!A197</f>
        <v>186</v>
      </c>
      <c r="B188" s="4" t="str">
        <f>CONCATENATE(Inscription!C197,"  ",Inscription!D197)</f>
        <v>  </v>
      </c>
      <c r="C188" s="5">
        <f>Inscription!E197</f>
        <v>0</v>
      </c>
      <c r="D188" s="2"/>
    </row>
    <row r="189" spans="1:4" ht="24.75" customHeight="1">
      <c r="A189" s="3">
        <f>Inscription!A198</f>
        <v>187</v>
      </c>
      <c r="B189" s="4" t="str">
        <f>CONCATENATE(Inscription!C198,"  ",Inscription!D198)</f>
        <v>  </v>
      </c>
      <c r="C189" s="5">
        <f>Inscription!E198</f>
        <v>0</v>
      </c>
      <c r="D189" s="2"/>
    </row>
    <row r="190" spans="1:4" ht="24.75" customHeight="1">
      <c r="A190" s="3">
        <f>Inscription!A199</f>
        <v>188</v>
      </c>
      <c r="B190" s="4" t="str">
        <f>CONCATENATE(Inscription!C199,"  ",Inscription!D199)</f>
        <v>  </v>
      </c>
      <c r="C190" s="5">
        <f>Inscription!E199</f>
        <v>0</v>
      </c>
      <c r="D190" s="2"/>
    </row>
    <row r="191" spans="1:4" ht="24.75" customHeight="1">
      <c r="A191" s="3">
        <f>Inscription!A200</f>
        <v>189</v>
      </c>
      <c r="B191" s="4" t="str">
        <f>CONCATENATE(Inscription!C200,"  ",Inscription!D200)</f>
        <v>  </v>
      </c>
      <c r="C191" s="5">
        <f>Inscription!E200</f>
        <v>0</v>
      </c>
      <c r="D191" s="2"/>
    </row>
    <row r="192" spans="1:4" ht="24.75" customHeight="1">
      <c r="A192" s="3">
        <f>Inscription!A201</f>
        <v>190</v>
      </c>
      <c r="B192" s="4" t="str">
        <f>CONCATENATE(Inscription!C201,"  ",Inscription!D201)</f>
        <v>  </v>
      </c>
      <c r="C192" s="5">
        <f>Inscription!E201</f>
        <v>0</v>
      </c>
      <c r="D192" s="2"/>
    </row>
    <row r="193" spans="1:4" ht="24.75" customHeight="1">
      <c r="A193" s="3">
        <f>Inscription!A202</f>
        <v>191</v>
      </c>
      <c r="B193" s="4" t="str">
        <f>CONCATENATE(Inscription!C202,"  ",Inscription!D202)</f>
        <v>  </v>
      </c>
      <c r="C193" s="5">
        <f>Inscription!E202</f>
        <v>0</v>
      </c>
      <c r="D193" s="2"/>
    </row>
    <row r="194" spans="1:4" ht="24.75" customHeight="1">
      <c r="A194" s="3">
        <f>Inscription!A203</f>
        <v>192</v>
      </c>
      <c r="B194" s="4" t="str">
        <f>CONCATENATE(Inscription!C203,"  ",Inscription!D203)</f>
        <v>  </v>
      </c>
      <c r="C194" s="5">
        <f>Inscription!E203</f>
        <v>0</v>
      </c>
      <c r="D194" s="2"/>
    </row>
    <row r="195" spans="1:4" ht="24.75" customHeight="1">
      <c r="A195" s="3">
        <f>Inscription!A204</f>
        <v>193</v>
      </c>
      <c r="B195" s="4" t="str">
        <f>CONCATENATE(Inscription!C204,"  ",Inscription!D204)</f>
        <v>  </v>
      </c>
      <c r="C195" s="5">
        <f>Inscription!E204</f>
        <v>0</v>
      </c>
      <c r="D195" s="2"/>
    </row>
    <row r="196" spans="1:4" ht="24.75" customHeight="1">
      <c r="A196" s="3">
        <f>Inscription!A205</f>
        <v>194</v>
      </c>
      <c r="B196" s="4" t="str">
        <f>CONCATENATE(Inscription!C205,"  ",Inscription!D205)</f>
        <v>  </v>
      </c>
      <c r="C196" s="5">
        <f>Inscription!E205</f>
        <v>0</v>
      </c>
      <c r="D196" s="2"/>
    </row>
    <row r="197" spans="1:4" ht="24.75" customHeight="1">
      <c r="A197" s="3">
        <f>Inscription!A206</f>
        <v>195</v>
      </c>
      <c r="B197" s="4" t="str">
        <f>CONCATENATE(Inscription!C206,"  ",Inscription!D206)</f>
        <v>  </v>
      </c>
      <c r="C197" s="5">
        <f>Inscription!E206</f>
        <v>0</v>
      </c>
      <c r="D197" s="2"/>
    </row>
    <row r="198" spans="1:4" ht="24.75" customHeight="1">
      <c r="A198" s="3">
        <f>Inscription!A207</f>
        <v>196</v>
      </c>
      <c r="B198" s="4" t="str">
        <f>CONCATENATE(Inscription!C207,"  ",Inscription!D207)</f>
        <v>  </v>
      </c>
      <c r="C198" s="5">
        <f>Inscription!E207</f>
        <v>0</v>
      </c>
      <c r="D198" s="2"/>
    </row>
    <row r="199" spans="1:4" ht="24.75" customHeight="1">
      <c r="A199" s="3">
        <f>Inscription!A208</f>
        <v>197</v>
      </c>
      <c r="B199" s="4" t="str">
        <f>CONCATENATE(Inscription!C208,"  ",Inscription!D208)</f>
        <v>  </v>
      </c>
      <c r="C199" s="5">
        <f>Inscription!E208</f>
        <v>0</v>
      </c>
      <c r="D199" s="2"/>
    </row>
    <row r="200" spans="1:4" ht="24.75" customHeight="1">
      <c r="A200" s="3">
        <f>Inscription!A209</f>
        <v>198</v>
      </c>
      <c r="B200" s="4" t="str">
        <f>CONCATENATE(Inscription!C209,"  ",Inscription!D209)</f>
        <v>  </v>
      </c>
      <c r="C200" s="5">
        <f>Inscription!E209</f>
        <v>0</v>
      </c>
      <c r="D200" s="2"/>
    </row>
    <row r="201" spans="1:4" ht="24.75" customHeight="1">
      <c r="A201" s="3">
        <f>Inscription!A210</f>
        <v>199</v>
      </c>
      <c r="B201" s="4" t="str">
        <f>CONCATENATE(Inscription!C210,"  ",Inscription!D210)</f>
        <v>  </v>
      </c>
      <c r="C201" s="5">
        <f>Inscription!E210</f>
        <v>0</v>
      </c>
      <c r="D201" s="2"/>
    </row>
    <row r="202" spans="1:4" ht="24.75" customHeight="1">
      <c r="A202" s="3">
        <f>Inscription!A211</f>
        <v>200</v>
      </c>
      <c r="B202" s="4" t="str">
        <f>CONCATENATE(Inscription!C211,"  ",Inscription!D211)</f>
        <v>  </v>
      </c>
      <c r="C202" s="5">
        <f>Inscription!E211</f>
        <v>0</v>
      </c>
      <c r="D202" s="2"/>
    </row>
  </sheetData>
  <sheetProtection/>
  <mergeCells count="1">
    <mergeCell ref="A1:D1"/>
  </mergeCells>
  <printOptions horizontalCentered="1"/>
  <pageMargins left="0.31" right="0.33" top="0.43" bottom="0.6" header="0.04" footer="0.46"/>
  <pageSetup horizontalDpi="600" verticalDpi="600" orientation="portrait" paperSize="9" scale="82" r:id="rId1"/>
  <rowBreaks count="5" manualBreakCount="5">
    <brk id="37" max="255" man="1"/>
    <brk id="72" max="255" man="1"/>
    <brk id="107" max="255" man="1"/>
    <brk id="142" max="255" man="1"/>
    <brk id="1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AK53"/>
  <sheetViews>
    <sheetView showZeros="0" zoomScalePageLayoutView="0" workbookViewId="0" topLeftCell="A1">
      <selection activeCell="K8" sqref="K8"/>
    </sheetView>
  </sheetViews>
  <sheetFormatPr defaultColWidth="11.421875" defaultRowHeight="12.75"/>
  <cols>
    <col min="1" max="1" width="7.140625" style="0" customWidth="1"/>
    <col min="2" max="2" width="2.57421875" style="0" customWidth="1"/>
    <col min="3" max="3" width="9.28125" style="0" customWidth="1"/>
    <col min="4" max="4" width="13.140625" style="0" customWidth="1"/>
    <col min="5" max="5" width="18.57421875" style="0" customWidth="1"/>
    <col min="6" max="6" width="10.57421875" style="0" customWidth="1"/>
    <col min="7" max="7" width="14.421875" style="0" customWidth="1"/>
    <col min="8" max="8" width="6.8515625" style="0" customWidth="1"/>
    <col min="9" max="9" width="10.28125" style="0" customWidth="1"/>
  </cols>
  <sheetData>
    <row r="1" spans="1:9" ht="12.75">
      <c r="A1" s="298" t="s">
        <v>189</v>
      </c>
      <c r="B1" s="298"/>
      <c r="C1" s="298"/>
      <c r="D1" s="298"/>
      <c r="E1" s="298"/>
      <c r="F1" s="298"/>
      <c r="G1" s="298"/>
      <c r="H1" s="298"/>
      <c r="I1" s="298"/>
    </row>
    <row r="2" spans="1:9" ht="15.75">
      <c r="A2" s="299" t="s">
        <v>52</v>
      </c>
      <c r="B2" s="299"/>
      <c r="C2" s="299"/>
      <c r="D2" s="299"/>
      <c r="E2" s="299"/>
      <c r="F2" s="299"/>
      <c r="G2" s="299"/>
      <c r="H2" s="299"/>
      <c r="I2" s="299"/>
    </row>
    <row r="3" spans="1:9" ht="12.75">
      <c r="A3" s="515" t="s">
        <v>201</v>
      </c>
      <c r="B3" s="300"/>
      <c r="C3" s="300"/>
      <c r="D3" s="300"/>
      <c r="E3" s="300"/>
      <c r="F3" s="300"/>
      <c r="G3" s="300"/>
      <c r="H3" s="300"/>
      <c r="I3" s="300"/>
    </row>
    <row r="4" spans="1:37" ht="12.75">
      <c r="A4" s="152" t="s">
        <v>53</v>
      </c>
      <c r="D4" s="300">
        <f>IF(Inscription!D3="","",Inscription!D3)</f>
      </c>
      <c r="E4" s="300"/>
      <c r="F4" s="300"/>
      <c r="G4" s="300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</row>
    <row r="5" spans="1:7" ht="12.75">
      <c r="A5" s="152" t="s">
        <v>54</v>
      </c>
      <c r="C5" s="154">
        <f>IF(Inscription!D1="","",Inscription!D1)</f>
      </c>
      <c r="D5" s="154"/>
      <c r="E5" s="154"/>
      <c r="F5" s="153"/>
      <c r="G5" s="154"/>
    </row>
    <row r="6" spans="1:7" ht="12.75">
      <c r="A6" s="152" t="s">
        <v>55</v>
      </c>
      <c r="B6" s="154">
        <f>IF(Inscription!D5="","",Inscription!D5)</f>
      </c>
      <c r="C6" s="154"/>
      <c r="D6" s="154"/>
      <c r="F6" s="155" t="s">
        <v>9</v>
      </c>
      <c r="G6" s="156">
        <f>IF(Inscription!D4="","",Inscription!D4)</f>
      </c>
    </row>
    <row r="7" spans="1:5" ht="12.75">
      <c r="A7" s="245" t="s">
        <v>56</v>
      </c>
      <c r="B7" s="157"/>
      <c r="C7" s="157"/>
      <c r="D7" s="157"/>
      <c r="E7" s="153">
        <f>COUNTA(A12:A39)</f>
        <v>0</v>
      </c>
    </row>
    <row r="9" spans="1:9" ht="12.75">
      <c r="A9" s="301" t="s">
        <v>35</v>
      </c>
      <c r="B9" s="158"/>
      <c r="C9" s="304" t="s">
        <v>57</v>
      </c>
      <c r="D9" s="305"/>
      <c r="E9" s="310" t="s">
        <v>1</v>
      </c>
      <c r="F9" s="313" t="s">
        <v>58</v>
      </c>
      <c r="G9" s="310" t="s">
        <v>5</v>
      </c>
      <c r="H9" s="316" t="s">
        <v>59</v>
      </c>
      <c r="I9" s="316" t="s">
        <v>60</v>
      </c>
    </row>
    <row r="10" spans="1:9" ht="12.75">
      <c r="A10" s="302"/>
      <c r="B10" s="151"/>
      <c r="C10" s="306"/>
      <c r="D10" s="307"/>
      <c r="E10" s="311"/>
      <c r="F10" s="314"/>
      <c r="G10" s="311"/>
      <c r="H10" s="317"/>
      <c r="I10" s="317"/>
    </row>
    <row r="11" spans="1:9" ht="12.75">
      <c r="A11" s="303"/>
      <c r="B11" s="159"/>
      <c r="C11" s="308"/>
      <c r="D11" s="309"/>
      <c r="E11" s="312"/>
      <c r="F11" s="315"/>
      <c r="G11" s="312"/>
      <c r="H11" s="318"/>
      <c r="I11" s="318"/>
    </row>
    <row r="12" spans="1:9" ht="15">
      <c r="A12" s="246"/>
      <c r="B12" s="247"/>
      <c r="C12" s="51" t="str">
        <f>IF(A12&gt;0,CONCATENATE((VLOOKUP($A12,Inscription!$A$12:$G$211,3,FALSE)),"   ",(VLOOKUP($A12,Inscription!$A$12:$G$211,4,FALSE)))," ")</f>
        <v> </v>
      </c>
      <c r="D12" s="248"/>
      <c r="E12" s="61" t="str">
        <f>IF($A12&gt;0,(VLOOKUP($A12,Inscription!$A$12:$G$211,5,FALSE))," ")</f>
        <v> </v>
      </c>
      <c r="F12" s="10" t="str">
        <f>IF($A12&gt;0,(VLOOKUP($A12,Inscription!$A$12:$G$211,6,FALSE))," ")</f>
        <v> </v>
      </c>
      <c r="G12" s="10" t="str">
        <f>IF($A12&gt;0,(VLOOKUP($A12,Inscription!$A$12:$G$211,7,FALSE))," ")</f>
        <v> </v>
      </c>
      <c r="H12" s="160"/>
      <c r="I12" s="160"/>
    </row>
    <row r="13" spans="1:9" ht="15">
      <c r="A13" s="246"/>
      <c r="B13" s="247"/>
      <c r="C13" s="51" t="str">
        <f>IF(A13&gt;0,CONCATENATE((VLOOKUP($A13,Inscription!$A$12:$G$211,3,FALSE)),"   ",(VLOOKUP($A13,Inscription!$A$12:$G$211,4,FALSE)))," ")</f>
        <v> </v>
      </c>
      <c r="D13" s="248"/>
      <c r="E13" s="61" t="str">
        <f>IF($A13&gt;0,(VLOOKUP($A13,Inscription!$A$12:$G$211,5,FALSE))," ")</f>
        <v> </v>
      </c>
      <c r="F13" s="10" t="str">
        <f>IF($A13&gt;0,(VLOOKUP($A13,Inscription!$A$12:$G$211,6,FALSE))," ")</f>
        <v> </v>
      </c>
      <c r="G13" s="10" t="str">
        <f>IF($A13&gt;0,(VLOOKUP($A13,Inscription!$A$12:$G$211,7,FALSE))," ")</f>
        <v> </v>
      </c>
      <c r="H13" s="160"/>
      <c r="I13" s="160"/>
    </row>
    <row r="14" spans="1:9" ht="15">
      <c r="A14" s="246"/>
      <c r="B14" s="247"/>
      <c r="C14" s="51" t="str">
        <f>IF(A14&gt;0,CONCATENATE((VLOOKUP($A14,Inscription!$A$12:$G$211,3,FALSE)),"   ",(VLOOKUP($A14,Inscription!$A$12:$G$211,4,FALSE)))," ")</f>
        <v> </v>
      </c>
      <c r="D14" s="248"/>
      <c r="E14" s="61" t="str">
        <f>IF($A14&gt;0,(VLOOKUP($A14,Inscription!$A$12:$G$211,5,FALSE))," ")</f>
        <v> </v>
      </c>
      <c r="F14" s="10" t="str">
        <f>IF($A14&gt;0,(VLOOKUP($A14,Inscription!$A$12:$G$211,6,FALSE))," ")</f>
        <v> </v>
      </c>
      <c r="G14" s="10" t="str">
        <f>IF($A14&gt;0,(VLOOKUP($A14,Inscription!$A$12:$G$211,7,FALSE))," ")</f>
        <v> </v>
      </c>
      <c r="H14" s="160"/>
      <c r="I14" s="160"/>
    </row>
    <row r="15" spans="1:9" ht="15">
      <c r="A15" s="246"/>
      <c r="B15" s="247"/>
      <c r="C15" s="51" t="str">
        <f>IF(A15&gt;0,CONCATENATE((VLOOKUP($A15,Inscription!$A$12:$G$211,3,FALSE)),"   ",(VLOOKUP($A15,Inscription!$A$12:$G$211,4,FALSE)))," ")</f>
        <v> </v>
      </c>
      <c r="D15" s="248"/>
      <c r="E15" s="61" t="str">
        <f>IF($A15&gt;0,(VLOOKUP($A15,Inscription!$A$12:$G$211,5,FALSE))," ")</f>
        <v> </v>
      </c>
      <c r="F15" s="10" t="str">
        <f>IF($A15&gt;0,(VLOOKUP($A15,Inscription!$A$12:$G$211,6,FALSE))," ")</f>
        <v> </v>
      </c>
      <c r="G15" s="10" t="str">
        <f>IF($A15&gt;0,(VLOOKUP($A15,Inscription!$A$12:$G$211,7,FALSE))," ")</f>
        <v> </v>
      </c>
      <c r="H15" s="160"/>
      <c r="I15" s="160"/>
    </row>
    <row r="16" spans="1:9" ht="15">
      <c r="A16" s="246"/>
      <c r="B16" s="247"/>
      <c r="C16" s="51" t="str">
        <f>IF(A16&gt;0,CONCATENATE((VLOOKUP($A16,Inscription!$A$12:$G$211,3,FALSE)),"   ",(VLOOKUP($A16,Inscription!$A$12:$G$211,4,FALSE)))," ")</f>
        <v> </v>
      </c>
      <c r="D16" s="248"/>
      <c r="E16" s="61" t="str">
        <f>IF($A16&gt;0,(VLOOKUP($A16,Inscription!$A$12:$G$211,5,FALSE))," ")</f>
        <v> </v>
      </c>
      <c r="F16" s="10" t="str">
        <f>IF($A16&gt;0,(VLOOKUP($A16,Inscription!$A$12:$G$211,6,FALSE))," ")</f>
        <v> </v>
      </c>
      <c r="G16" s="10" t="str">
        <f>IF($A16&gt;0,(VLOOKUP($A16,Inscription!$A$12:$G$211,7,FALSE))," ")</f>
        <v> </v>
      </c>
      <c r="H16" s="160"/>
      <c r="I16" s="160"/>
    </row>
    <row r="17" spans="1:9" ht="15">
      <c r="A17" s="246"/>
      <c r="B17" s="247"/>
      <c r="C17" s="51" t="str">
        <f>IF(A17&gt;0,CONCATENATE((VLOOKUP($A17,Inscription!$A$12:$G$211,3,FALSE)),"   ",(VLOOKUP($A17,Inscription!$A$12:$G$211,4,FALSE)))," ")</f>
        <v> </v>
      </c>
      <c r="D17" s="248"/>
      <c r="E17" s="61" t="str">
        <f>IF($A17&gt;0,(VLOOKUP($A17,Inscription!$A$12:$G$211,5,FALSE))," ")</f>
        <v> </v>
      </c>
      <c r="F17" s="10" t="str">
        <f>IF($A17&gt;0,(VLOOKUP($A17,Inscription!$A$12:$G$211,6,FALSE))," ")</f>
        <v> </v>
      </c>
      <c r="G17" s="10" t="str">
        <f>IF($A17&gt;0,(VLOOKUP($A17,Inscription!$A$12:$G$211,7,FALSE))," ")</f>
        <v> </v>
      </c>
      <c r="H17" s="160"/>
      <c r="I17" s="160"/>
    </row>
    <row r="18" spans="1:9" ht="15">
      <c r="A18" s="246"/>
      <c r="B18" s="247"/>
      <c r="C18" s="51" t="str">
        <f>IF(A18&gt;0,CONCATENATE((VLOOKUP($A18,Inscription!$A$12:$G$211,3,FALSE)),"   ",(VLOOKUP($A18,Inscription!$A$12:$G$211,4,FALSE)))," ")</f>
        <v> </v>
      </c>
      <c r="D18" s="248"/>
      <c r="E18" s="61" t="str">
        <f>IF($A18&gt;0,(VLOOKUP($A18,Inscription!$A$12:$G$211,5,FALSE))," ")</f>
        <v> </v>
      </c>
      <c r="F18" s="10" t="str">
        <f>IF($A18&gt;0,(VLOOKUP($A18,Inscription!$A$12:$G$211,6,FALSE))," ")</f>
        <v> </v>
      </c>
      <c r="G18" s="10" t="str">
        <f>IF($A18&gt;0,(VLOOKUP($A18,Inscription!$A$12:$G$211,7,FALSE))," ")</f>
        <v> </v>
      </c>
      <c r="H18" s="160"/>
      <c r="I18" s="160"/>
    </row>
    <row r="19" spans="1:9" ht="15">
      <c r="A19" s="246"/>
      <c r="B19" s="247"/>
      <c r="C19" s="51" t="str">
        <f>IF(A19&gt;0,CONCATENATE((VLOOKUP($A19,Inscription!$A$12:$G$211,3,FALSE)),"   ",(VLOOKUP($A19,Inscription!$A$12:$G$211,4,FALSE)))," ")</f>
        <v> </v>
      </c>
      <c r="D19" s="248"/>
      <c r="E19" s="61" t="str">
        <f>IF($A19&gt;0,(VLOOKUP($A19,Inscription!$A$12:$G$211,5,FALSE))," ")</f>
        <v> </v>
      </c>
      <c r="F19" s="10" t="str">
        <f>IF($A19&gt;0,(VLOOKUP($A19,Inscription!$A$12:$G$211,6,FALSE))," ")</f>
        <v> </v>
      </c>
      <c r="G19" s="10" t="str">
        <f>IF($A19&gt;0,(VLOOKUP($A19,Inscription!$A$12:$G$211,7,FALSE))," ")</f>
        <v> </v>
      </c>
      <c r="H19" s="160"/>
      <c r="I19" s="160"/>
    </row>
    <row r="20" spans="1:9" ht="15">
      <c r="A20" s="246"/>
      <c r="B20" s="247"/>
      <c r="C20" s="51" t="str">
        <f>IF(A20&gt;0,CONCATENATE((VLOOKUP($A20,Inscription!$A$12:$G$211,3,FALSE)),"   ",(VLOOKUP($A20,Inscription!$A$12:$G$211,4,FALSE)))," ")</f>
        <v> </v>
      </c>
      <c r="D20" s="248"/>
      <c r="E20" s="61" t="str">
        <f>IF($A20&gt;0,(VLOOKUP($A20,Inscription!$A$12:$G$211,5,FALSE))," ")</f>
        <v> </v>
      </c>
      <c r="F20" s="10" t="str">
        <f>IF($A20&gt;0,(VLOOKUP($A20,Inscription!$A$12:$G$211,6,FALSE))," ")</f>
        <v> </v>
      </c>
      <c r="G20" s="10" t="str">
        <f>IF($A20&gt;0,(VLOOKUP($A20,Inscription!$A$12:$G$211,7,FALSE))," ")</f>
        <v> </v>
      </c>
      <c r="H20" s="160"/>
      <c r="I20" s="160"/>
    </row>
    <row r="21" spans="1:9" ht="15">
      <c r="A21" s="246"/>
      <c r="B21" s="247"/>
      <c r="C21" s="51" t="str">
        <f>IF(A21&gt;0,CONCATENATE((VLOOKUP($A21,Inscription!$A$12:$G$211,3,FALSE)),"   ",(VLOOKUP($A21,Inscription!$A$12:$G$211,4,FALSE)))," ")</f>
        <v> </v>
      </c>
      <c r="D21" s="248"/>
      <c r="E21" s="61" t="str">
        <f>IF($A21&gt;0,(VLOOKUP($A21,Inscription!$A$12:$G$211,5,FALSE))," ")</f>
        <v> </v>
      </c>
      <c r="F21" s="10" t="str">
        <f>IF($A21&gt;0,(VLOOKUP($A21,Inscription!$A$12:$G$211,6,FALSE))," ")</f>
        <v> </v>
      </c>
      <c r="G21" s="10" t="str">
        <f>IF($A21&gt;0,(VLOOKUP($A21,Inscription!$A$12:$G$211,7,FALSE))," ")</f>
        <v> </v>
      </c>
      <c r="H21" s="160"/>
      <c r="I21" s="160"/>
    </row>
    <row r="22" spans="1:9" ht="15">
      <c r="A22" s="246"/>
      <c r="B22" s="247"/>
      <c r="C22" s="51" t="str">
        <f>IF(A22&gt;0,CONCATENATE((VLOOKUP($A22,Inscription!$A$12:$G$211,3,FALSE)),"   ",(VLOOKUP($A22,Inscription!$A$12:$G$211,4,FALSE)))," ")</f>
        <v> </v>
      </c>
      <c r="D22" s="248"/>
      <c r="E22" s="61" t="str">
        <f>IF($A22&gt;0,(VLOOKUP($A22,Inscription!$A$12:$G$211,5,FALSE))," ")</f>
        <v> </v>
      </c>
      <c r="F22" s="10" t="str">
        <f>IF($A22&gt;0,(VLOOKUP($A22,Inscription!$A$12:$G$211,6,FALSE))," ")</f>
        <v> </v>
      </c>
      <c r="G22" s="10" t="str">
        <f>IF($A22&gt;0,(VLOOKUP($A22,Inscription!$A$12:$G$211,7,FALSE))," ")</f>
        <v> </v>
      </c>
      <c r="H22" s="160"/>
      <c r="I22" s="160"/>
    </row>
    <row r="23" spans="1:9" ht="15">
      <c r="A23" s="246"/>
      <c r="B23" s="247"/>
      <c r="C23" s="51" t="str">
        <f>IF(A23&gt;0,CONCATENATE((VLOOKUP($A23,Inscription!$A$12:$G$211,3,FALSE)),"   ",(VLOOKUP($A23,Inscription!$A$12:$G$211,4,FALSE)))," ")</f>
        <v> </v>
      </c>
      <c r="D23" s="248"/>
      <c r="E23" s="61" t="str">
        <f>IF($A23&gt;0,(VLOOKUP($A23,Inscription!$A$12:$G$211,5,FALSE))," ")</f>
        <v> </v>
      </c>
      <c r="F23" s="10" t="str">
        <f>IF($A23&gt;0,(VLOOKUP($A23,Inscription!$A$12:$G$211,6,FALSE))," ")</f>
        <v> </v>
      </c>
      <c r="G23" s="10" t="str">
        <f>IF($A23&gt;0,(VLOOKUP($A23,Inscription!$A$12:$G$211,7,FALSE))," ")</f>
        <v> </v>
      </c>
      <c r="H23" s="160"/>
      <c r="I23" s="160"/>
    </row>
    <row r="24" spans="1:9" ht="15">
      <c r="A24" s="246"/>
      <c r="B24" s="247"/>
      <c r="C24" s="51" t="str">
        <f>IF(A24&gt;0,CONCATENATE((VLOOKUP($A24,Inscription!$A$12:$G$211,3,FALSE)),"   ",(VLOOKUP($A24,Inscription!$A$12:$G$211,4,FALSE)))," ")</f>
        <v> </v>
      </c>
      <c r="D24" s="248"/>
      <c r="E24" s="61" t="str">
        <f>IF($A24&gt;0,(VLOOKUP($A24,Inscription!$A$12:$G$211,5,FALSE))," ")</f>
        <v> </v>
      </c>
      <c r="F24" s="10" t="str">
        <f>IF($A24&gt;0,(VLOOKUP($A24,Inscription!$A$12:$G$211,6,FALSE))," ")</f>
        <v> </v>
      </c>
      <c r="G24" s="10" t="str">
        <f>IF($A24&gt;0,(VLOOKUP($A24,Inscription!$A$12:$G$211,7,FALSE))," ")</f>
        <v> </v>
      </c>
      <c r="H24" s="160"/>
      <c r="I24" s="160"/>
    </row>
    <row r="25" spans="1:9" ht="15">
      <c r="A25" s="246"/>
      <c r="B25" s="247"/>
      <c r="C25" s="51" t="str">
        <f>IF(A25&gt;0,CONCATENATE((VLOOKUP($A25,Inscription!$A$12:$G$211,3,FALSE)),"   ",(VLOOKUP($A25,Inscription!$A$12:$G$211,4,FALSE)))," ")</f>
        <v> </v>
      </c>
      <c r="D25" s="248"/>
      <c r="E25" s="61" t="str">
        <f>IF($A25&gt;0,(VLOOKUP($A25,Inscription!$A$12:$G$211,5,FALSE))," ")</f>
        <v> </v>
      </c>
      <c r="F25" s="10" t="str">
        <f>IF($A25&gt;0,(VLOOKUP($A25,Inscription!$A$12:$G$211,6,FALSE))," ")</f>
        <v> </v>
      </c>
      <c r="G25" s="10" t="str">
        <f>IF($A25&gt;0,(VLOOKUP($A25,Inscription!$A$12:$G$211,7,FALSE))," ")</f>
        <v> </v>
      </c>
      <c r="H25" s="160"/>
      <c r="I25" s="160"/>
    </row>
    <row r="26" spans="1:9" ht="15">
      <c r="A26" s="246"/>
      <c r="B26" s="247"/>
      <c r="C26" s="51" t="str">
        <f>IF(A26&gt;0,CONCATENATE((VLOOKUP($A26,Inscription!$A$12:$G$211,3,FALSE)),"   ",(VLOOKUP($A26,Inscription!$A$12:$G$211,4,FALSE)))," ")</f>
        <v> </v>
      </c>
      <c r="D26" s="248"/>
      <c r="E26" s="61" t="str">
        <f>IF($A26&gt;0,(VLOOKUP($A26,Inscription!$A$12:$G$211,5,FALSE))," ")</f>
        <v> </v>
      </c>
      <c r="F26" s="10" t="str">
        <f>IF($A26&gt;0,(VLOOKUP($A26,Inscription!$A$12:$G$211,6,FALSE))," ")</f>
        <v> </v>
      </c>
      <c r="G26" s="10" t="str">
        <f>IF($A26&gt;0,(VLOOKUP($A26,Inscription!$A$12:$G$211,7,FALSE))," ")</f>
        <v> </v>
      </c>
      <c r="H26" s="160"/>
      <c r="I26" s="160"/>
    </row>
    <row r="27" spans="1:9" ht="15">
      <c r="A27" s="246"/>
      <c r="B27" s="247"/>
      <c r="C27" s="51" t="str">
        <f>IF(A27&gt;0,CONCATENATE((VLOOKUP($A27,Inscription!$A$12:$G$211,3,FALSE)),"   ",(VLOOKUP($A27,Inscription!$A$12:$G$211,4,FALSE)))," ")</f>
        <v> </v>
      </c>
      <c r="D27" s="248"/>
      <c r="E27" s="61" t="str">
        <f>IF($A27&gt;0,(VLOOKUP($A27,Inscription!$A$12:$G$211,5,FALSE))," ")</f>
        <v> </v>
      </c>
      <c r="F27" s="10" t="str">
        <f>IF($A27&gt;0,(VLOOKUP($A27,Inscription!$A$12:$G$211,6,FALSE))," ")</f>
        <v> </v>
      </c>
      <c r="G27" s="10" t="str">
        <f>IF($A27&gt;0,(VLOOKUP($A27,Inscription!$A$12:$G$211,7,FALSE))," ")</f>
        <v> </v>
      </c>
      <c r="H27" s="160"/>
      <c r="I27" s="160"/>
    </row>
    <row r="28" spans="1:9" ht="15">
      <c r="A28" s="246"/>
      <c r="B28" s="247"/>
      <c r="C28" s="51" t="str">
        <f>IF(A28&gt;0,CONCATENATE((VLOOKUP($A28,Inscription!$A$12:$G$211,3,FALSE)),"   ",(VLOOKUP($A28,Inscription!$A$12:$G$211,4,FALSE)))," ")</f>
        <v> </v>
      </c>
      <c r="D28" s="248"/>
      <c r="E28" s="61" t="str">
        <f>IF($A28&gt;0,(VLOOKUP($A28,Inscription!$A$12:$G$211,5,FALSE))," ")</f>
        <v> </v>
      </c>
      <c r="F28" s="10" t="str">
        <f>IF($A28&gt;0,(VLOOKUP($A28,Inscription!$A$12:$G$211,6,FALSE))," ")</f>
        <v> </v>
      </c>
      <c r="G28" s="10" t="str">
        <f>IF($A28&gt;0,(VLOOKUP($A28,Inscription!$A$12:$G$211,7,FALSE))," ")</f>
        <v> </v>
      </c>
      <c r="H28" s="160"/>
      <c r="I28" s="160"/>
    </row>
    <row r="29" spans="1:9" ht="15">
      <c r="A29" s="246"/>
      <c r="B29" s="247"/>
      <c r="C29" s="51" t="str">
        <f>IF(A29&gt;0,CONCATENATE((VLOOKUP($A29,Inscription!$A$12:$G$211,3,FALSE)),"   ",(VLOOKUP($A29,Inscription!$A$12:$G$211,4,FALSE)))," ")</f>
        <v> </v>
      </c>
      <c r="D29" s="248"/>
      <c r="E29" s="61" t="str">
        <f>IF($A29&gt;0,(VLOOKUP($A29,Inscription!$A$12:$G$211,5,FALSE))," ")</f>
        <v> </v>
      </c>
      <c r="F29" s="10" t="str">
        <f>IF($A29&gt;0,(VLOOKUP($A29,Inscription!$A$12:$G$211,6,FALSE))," ")</f>
        <v> </v>
      </c>
      <c r="G29" s="10" t="str">
        <f>IF($A29&gt;0,(VLOOKUP($A29,Inscription!$A$12:$G$211,7,FALSE))," ")</f>
        <v> </v>
      </c>
      <c r="H29" s="160"/>
      <c r="I29" s="160"/>
    </row>
    <row r="30" spans="1:9" ht="15">
      <c r="A30" s="246"/>
      <c r="B30" s="247"/>
      <c r="C30" s="51" t="str">
        <f>IF(A30&gt;0,CONCATENATE((VLOOKUP($A30,Inscription!$A$12:$G$211,3,FALSE)),"   ",(VLOOKUP($A30,Inscription!$A$12:$G$211,4,FALSE)))," ")</f>
        <v> </v>
      </c>
      <c r="D30" s="248"/>
      <c r="E30" s="61" t="str">
        <f>IF($A30&gt;0,(VLOOKUP($A30,Inscription!$A$12:$G$211,5,FALSE))," ")</f>
        <v> </v>
      </c>
      <c r="F30" s="10" t="str">
        <f>IF($A30&gt;0,(VLOOKUP($A30,Inscription!$A$12:$G$211,6,FALSE))," ")</f>
        <v> </v>
      </c>
      <c r="G30" s="10" t="str">
        <f>IF($A30&gt;0,(VLOOKUP($A30,Inscription!$A$12:$G$211,7,FALSE))," ")</f>
        <v> </v>
      </c>
      <c r="H30" s="160"/>
      <c r="I30" s="160"/>
    </row>
    <row r="31" spans="1:9" ht="15">
      <c r="A31" s="246"/>
      <c r="B31" s="247"/>
      <c r="C31" s="51" t="str">
        <f>IF(A31&gt;0,CONCATENATE((VLOOKUP($A31,Inscription!$A$12:$G$211,3,FALSE)),"   ",(VLOOKUP($A31,Inscription!$A$12:$G$211,4,FALSE)))," ")</f>
        <v> </v>
      </c>
      <c r="D31" s="248"/>
      <c r="E31" s="61" t="str">
        <f>IF($A31&gt;0,(VLOOKUP($A31,Inscription!$A$12:$G$211,5,FALSE))," ")</f>
        <v> </v>
      </c>
      <c r="F31" s="10" t="str">
        <f>IF($A31&gt;0,(VLOOKUP($A31,Inscription!$A$12:$G$211,6,FALSE))," ")</f>
        <v> </v>
      </c>
      <c r="G31" s="10" t="str">
        <f>IF($A31&gt;0,(VLOOKUP($A31,Inscription!$A$12:$G$211,7,FALSE))," ")</f>
        <v> </v>
      </c>
      <c r="H31" s="160"/>
      <c r="I31" s="160"/>
    </row>
    <row r="32" spans="1:9" ht="15">
      <c r="A32" s="246"/>
      <c r="B32" s="247"/>
      <c r="C32" s="51" t="str">
        <f>IF(A32&gt;0,CONCATENATE((VLOOKUP($A32,Inscription!$A$12:$G$211,3,FALSE)),"   ",(VLOOKUP($A32,Inscription!$A$12:$G$211,4,FALSE)))," ")</f>
        <v> </v>
      </c>
      <c r="D32" s="248"/>
      <c r="E32" s="61" t="str">
        <f>IF($A32&gt;0,(VLOOKUP($A32,Inscription!$A$12:$G$211,5,FALSE))," ")</f>
        <v> </v>
      </c>
      <c r="F32" s="10" t="str">
        <f>IF($A32&gt;0,(VLOOKUP($A32,Inscription!$A$12:$G$211,6,FALSE))," ")</f>
        <v> </v>
      </c>
      <c r="G32" s="10" t="str">
        <f>IF($A32&gt;0,(VLOOKUP($A32,Inscription!$A$12:$G$211,7,FALSE))," ")</f>
        <v> </v>
      </c>
      <c r="H32" s="160"/>
      <c r="I32" s="160"/>
    </row>
    <row r="33" spans="1:9" ht="15">
      <c r="A33" s="246"/>
      <c r="B33" s="247"/>
      <c r="C33" s="51" t="str">
        <f>IF(A33&gt;0,CONCATENATE((VLOOKUP($A33,Inscription!$A$12:$G$211,3,FALSE)),"   ",(VLOOKUP($A33,Inscription!$A$12:$G$211,4,FALSE)))," ")</f>
        <v> </v>
      </c>
      <c r="D33" s="248"/>
      <c r="E33" s="61" t="str">
        <f>IF($A33&gt;0,(VLOOKUP($A33,Inscription!$A$12:$G$211,5,FALSE))," ")</f>
        <v> </v>
      </c>
      <c r="F33" s="10" t="str">
        <f>IF($A33&gt;0,(VLOOKUP($A33,Inscription!$A$12:$G$211,6,FALSE))," ")</f>
        <v> </v>
      </c>
      <c r="G33" s="10" t="str">
        <f>IF($A33&gt;0,(VLOOKUP($A33,Inscription!$A$12:$G$211,7,FALSE))," ")</f>
        <v> </v>
      </c>
      <c r="H33" s="160"/>
      <c r="I33" s="160"/>
    </row>
    <row r="34" spans="1:9" ht="15">
      <c r="A34" s="246"/>
      <c r="B34" s="247"/>
      <c r="C34" s="51" t="str">
        <f>IF(A34&gt;0,CONCATENATE((VLOOKUP($A34,Inscription!$A$12:$G$211,3,FALSE)),"   ",(VLOOKUP($A34,Inscription!$A$12:$G$211,4,FALSE)))," ")</f>
        <v> </v>
      </c>
      <c r="D34" s="248"/>
      <c r="E34" s="61" t="str">
        <f>IF($A34&gt;0,(VLOOKUP($A34,Inscription!$A$12:$G$211,5,FALSE))," ")</f>
        <v> </v>
      </c>
      <c r="F34" s="10" t="str">
        <f>IF($A34&gt;0,(VLOOKUP($A34,Inscription!$A$12:$G$211,6,FALSE))," ")</f>
        <v> </v>
      </c>
      <c r="G34" s="10" t="str">
        <f>IF($A34&gt;0,(VLOOKUP($A34,Inscription!$A$12:$G$211,7,FALSE))," ")</f>
        <v> </v>
      </c>
      <c r="H34" s="160"/>
      <c r="I34" s="160"/>
    </row>
    <row r="35" spans="1:9" ht="15">
      <c r="A35" s="246"/>
      <c r="B35" s="247"/>
      <c r="C35" s="51" t="str">
        <f>IF(A35&gt;0,CONCATENATE((VLOOKUP($A35,Inscription!$A$12:$G$211,3,FALSE)),"   ",(VLOOKUP($A35,Inscription!$A$12:$G$211,4,FALSE)))," ")</f>
        <v> </v>
      </c>
      <c r="D35" s="248"/>
      <c r="E35" s="61" t="str">
        <f>IF($A35&gt;0,(VLOOKUP($A35,Inscription!$A$12:$G$211,5,FALSE))," ")</f>
        <v> </v>
      </c>
      <c r="F35" s="10" t="str">
        <f>IF($A35&gt;0,(VLOOKUP($A35,Inscription!$A$12:$G$211,6,FALSE))," ")</f>
        <v> </v>
      </c>
      <c r="G35" s="10" t="str">
        <f>IF($A35&gt;0,(VLOOKUP($A35,Inscription!$A$12:$G$211,7,FALSE))," ")</f>
        <v> </v>
      </c>
      <c r="H35" s="160"/>
      <c r="I35" s="160"/>
    </row>
    <row r="36" spans="1:9" ht="15">
      <c r="A36" s="246"/>
      <c r="B36" s="247"/>
      <c r="C36" s="51" t="str">
        <f>IF(A36&gt;0,CONCATENATE((VLOOKUP($A36,Inscription!$A$12:$G$211,3,FALSE)),"   ",(VLOOKUP($A36,Inscription!$A$12:$G$211,4,FALSE)))," ")</f>
        <v> </v>
      </c>
      <c r="D36" s="248"/>
      <c r="E36" s="61" t="str">
        <f>IF($A36&gt;0,(VLOOKUP($A36,Inscription!$A$12:$G$211,5,FALSE))," ")</f>
        <v> </v>
      </c>
      <c r="F36" s="10" t="str">
        <f>IF($A36&gt;0,(VLOOKUP($A36,Inscription!$A$12:$G$211,6,FALSE))," ")</f>
        <v> </v>
      </c>
      <c r="G36" s="10" t="str">
        <f>IF($A36&gt;0,(VLOOKUP($A36,Inscription!$A$12:$G$211,7,FALSE))," ")</f>
        <v> </v>
      </c>
      <c r="H36" s="160"/>
      <c r="I36" s="160"/>
    </row>
    <row r="37" spans="1:9" ht="15">
      <c r="A37" s="246"/>
      <c r="B37" s="247"/>
      <c r="C37" s="51" t="str">
        <f>IF(A37&gt;0,CONCATENATE((VLOOKUP($A37,Inscription!$A$12:$G$211,3,FALSE)),"   ",(VLOOKUP($A37,Inscription!$A$12:$G$211,4,FALSE)))," ")</f>
        <v> </v>
      </c>
      <c r="D37" s="248"/>
      <c r="E37" s="61" t="str">
        <f>IF($A37&gt;0,(VLOOKUP($A37,Inscription!$A$12:$G$211,5,FALSE))," ")</f>
        <v> </v>
      </c>
      <c r="F37" s="10" t="str">
        <f>IF($A37&gt;0,(VLOOKUP($A37,Inscription!$A$12:$G$211,6,FALSE))," ")</f>
        <v> </v>
      </c>
      <c r="G37" s="10" t="str">
        <f>IF($A37&gt;0,(VLOOKUP($A37,Inscription!$A$12:$G$211,7,FALSE))," ")</f>
        <v> </v>
      </c>
      <c r="H37" s="160"/>
      <c r="I37" s="160"/>
    </row>
    <row r="38" spans="1:9" ht="15">
      <c r="A38" s="246"/>
      <c r="B38" s="247"/>
      <c r="C38" s="51" t="str">
        <f>IF(A38&gt;0,CONCATENATE((VLOOKUP($A38,Inscription!$A$12:$G$211,3,FALSE)),"   ",(VLOOKUP($A38,Inscription!$A$12:$G$211,4,FALSE)))," ")</f>
        <v> </v>
      </c>
      <c r="D38" s="248"/>
      <c r="E38" s="61" t="str">
        <f>IF($A38&gt;0,(VLOOKUP($A38,Inscription!$A$12:$G$211,5,FALSE))," ")</f>
        <v> </v>
      </c>
      <c r="F38" s="10" t="str">
        <f>IF($A38&gt;0,(VLOOKUP($A38,Inscription!$A$12:$G$211,6,FALSE))," ")</f>
        <v> </v>
      </c>
      <c r="G38" s="10" t="str">
        <f>IF($A38&gt;0,(VLOOKUP($A38,Inscription!$A$12:$G$211,7,FALSE))," ")</f>
        <v> </v>
      </c>
      <c r="H38" s="160"/>
      <c r="I38" s="160"/>
    </row>
    <row r="39" spans="1:9" ht="15">
      <c r="A39" s="246"/>
      <c r="B39" s="247"/>
      <c r="C39" s="51" t="str">
        <f>IF(A39&gt;0,CONCATENATE((VLOOKUP($A39,Inscription!$A$12:$G$211,3,FALSE)),"   ",(VLOOKUP($A39,Inscription!$A$12:$G$211,4,FALSE)))," ")</f>
        <v> </v>
      </c>
      <c r="D39" s="248"/>
      <c r="E39" s="61" t="str">
        <f>IF($A39&gt;0,(VLOOKUP($A39,Inscription!$A$12:$G$211,5,FALSE))," ")</f>
        <v> </v>
      </c>
      <c r="F39" s="10" t="str">
        <f>IF($A39&gt;0,(VLOOKUP($A39,Inscription!$A$12:$G$211,6,FALSE))," ")</f>
        <v> </v>
      </c>
      <c r="G39" s="10" t="str">
        <f>IF($A39&gt;0,(VLOOKUP($A39,Inscription!$A$12:$G$211,7,FALSE))," ")</f>
        <v> </v>
      </c>
      <c r="H39" s="160"/>
      <c r="I39" s="160"/>
    </row>
    <row r="40" spans="1:9" ht="13.5">
      <c r="A40" s="319" t="s">
        <v>190</v>
      </c>
      <c r="B40" s="319"/>
      <c r="C40" s="319"/>
      <c r="D40" s="319"/>
      <c r="E40" s="320"/>
      <c r="F40" s="320"/>
      <c r="G40" s="320"/>
      <c r="H40" s="161"/>
      <c r="I40" s="161"/>
    </row>
    <row r="41" spans="1:9" ht="13.5">
      <c r="A41" s="319"/>
      <c r="B41" s="319"/>
      <c r="C41" s="319"/>
      <c r="D41" s="319"/>
      <c r="E41" s="320"/>
      <c r="F41" s="320"/>
      <c r="G41" s="320"/>
      <c r="H41" s="161"/>
      <c r="I41" s="161"/>
    </row>
    <row r="42" spans="1:9" ht="13.5">
      <c r="A42" s="319"/>
      <c r="B42" s="319"/>
      <c r="C42" s="319"/>
      <c r="D42" s="319"/>
      <c r="E42" s="320"/>
      <c r="F42" s="320"/>
      <c r="G42" s="320"/>
      <c r="H42" s="161"/>
      <c r="I42" s="161"/>
    </row>
    <row r="43" spans="1:9" ht="13.5">
      <c r="A43" s="319"/>
      <c r="B43" s="319"/>
      <c r="C43" s="319"/>
      <c r="D43" s="319"/>
      <c r="E43" s="320"/>
      <c r="F43" s="320"/>
      <c r="G43" s="320"/>
      <c r="H43" s="161"/>
      <c r="I43" s="161"/>
    </row>
    <row r="44" spans="1:9" ht="13.5">
      <c r="A44" s="161"/>
      <c r="B44" s="161"/>
      <c r="C44" s="161"/>
      <c r="D44" s="161"/>
      <c r="E44" s="161"/>
      <c r="F44" s="161"/>
      <c r="G44" s="161"/>
      <c r="H44" s="161"/>
      <c r="I44" s="161"/>
    </row>
    <row r="45" spans="1:9" ht="12.75">
      <c r="A45" s="184" t="s">
        <v>61</v>
      </c>
      <c r="B45" s="257"/>
      <c r="C45" s="257"/>
      <c r="D45" s="259" t="s">
        <v>197</v>
      </c>
      <c r="E45" s="261"/>
      <c r="F45" s="262" t="s">
        <v>62</v>
      </c>
      <c r="G45" s="263">
        <v>14.5</v>
      </c>
      <c r="H45" s="264" t="s">
        <v>23</v>
      </c>
      <c r="I45" s="269">
        <f>E45*G45</f>
        <v>0</v>
      </c>
    </row>
    <row r="46" spans="1:9" ht="12.75">
      <c r="A46" s="184"/>
      <c r="B46" s="257"/>
      <c r="C46" s="257"/>
      <c r="D46" s="199" t="s">
        <v>198</v>
      </c>
      <c r="E46" s="265"/>
      <c r="F46" s="266" t="s">
        <v>62</v>
      </c>
      <c r="G46" s="260">
        <v>8</v>
      </c>
      <c r="H46" s="264" t="s">
        <v>23</v>
      </c>
      <c r="I46" s="269">
        <f>E46*G46</f>
        <v>0</v>
      </c>
    </row>
    <row r="47" spans="1:9" ht="12.75">
      <c r="A47" s="184"/>
      <c r="B47" s="257"/>
      <c r="C47" s="257"/>
      <c r="D47" s="259" t="s">
        <v>199</v>
      </c>
      <c r="E47" s="267"/>
      <c r="F47" s="266" t="s">
        <v>62</v>
      </c>
      <c r="G47" s="268">
        <v>12</v>
      </c>
      <c r="H47" s="264" t="s">
        <v>23</v>
      </c>
      <c r="I47" s="269">
        <f>E47*G47</f>
        <v>0</v>
      </c>
    </row>
    <row r="48" spans="2:9" ht="12.75">
      <c r="B48" s="257"/>
      <c r="C48" s="257"/>
      <c r="D48" s="255" t="s">
        <v>191</v>
      </c>
      <c r="E48" s="267"/>
      <c r="F48" s="266" t="s">
        <v>62</v>
      </c>
      <c r="G48" s="260">
        <v>7</v>
      </c>
      <c r="H48" s="264" t="s">
        <v>23</v>
      </c>
      <c r="I48" s="269">
        <f>E48*G48</f>
        <v>0</v>
      </c>
    </row>
    <row r="49" spans="1:9" ht="12.75">
      <c r="A49" s="199"/>
      <c r="B49" s="258"/>
      <c r="C49" s="258"/>
      <c r="G49" s="255" t="s">
        <v>196</v>
      </c>
      <c r="H49" s="264" t="s">
        <v>23</v>
      </c>
      <c r="I49" s="270">
        <f>SUM(I45:I48)</f>
        <v>0</v>
      </c>
    </row>
    <row r="50" spans="1:9" ht="12.75">
      <c r="A50" s="199"/>
      <c r="B50" s="199"/>
      <c r="C50" s="199"/>
      <c r="D50" s="199"/>
      <c r="E50" s="199"/>
      <c r="F50" s="199"/>
      <c r="H50" s="199"/>
      <c r="I50" s="256"/>
    </row>
    <row r="51" spans="2:9" ht="45.75" customHeight="1">
      <c r="B51" s="321" t="s">
        <v>192</v>
      </c>
      <c r="C51" s="322"/>
      <c r="D51" s="323"/>
      <c r="E51" s="321" t="s">
        <v>193</v>
      </c>
      <c r="F51" s="323"/>
      <c r="G51" s="321" t="s">
        <v>200</v>
      </c>
      <c r="H51" s="322"/>
      <c r="I51" s="323"/>
    </row>
    <row r="52" spans="1:7" ht="18.75" customHeight="1">
      <c r="A52" s="250" t="s">
        <v>194</v>
      </c>
      <c r="G52" s="249"/>
    </row>
    <row r="53" ht="12.75">
      <c r="G53" s="249"/>
    </row>
  </sheetData>
  <sheetProtection/>
  <mergeCells count="19">
    <mergeCell ref="A3:I3"/>
    <mergeCell ref="A40:D43"/>
    <mergeCell ref="E40:G40"/>
    <mergeCell ref="E41:G41"/>
    <mergeCell ref="E42:G42"/>
    <mergeCell ref="E43:G43"/>
    <mergeCell ref="B51:D51"/>
    <mergeCell ref="E51:F51"/>
    <mergeCell ref="G51:I51"/>
    <mergeCell ref="A1:I1"/>
    <mergeCell ref="A2:I2"/>
    <mergeCell ref="D4:G4"/>
    <mergeCell ref="A9:A11"/>
    <mergeCell ref="C9:D11"/>
    <mergeCell ref="E9:E11"/>
    <mergeCell ref="F9:F11"/>
    <mergeCell ref="G9:G11"/>
    <mergeCell ref="H9:H11"/>
    <mergeCell ref="I9:I11"/>
  </mergeCells>
  <printOptions horizontalCentered="1"/>
  <pageMargins left="0.31496062992125984" right="0.3937007874015748" top="0.31496062992125984" bottom="0.26" header="0.2755905511811024" footer="0.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AI104"/>
  <sheetViews>
    <sheetView zoomScalePageLayoutView="0" workbookViewId="0" topLeftCell="A1">
      <selection activeCell="P14" sqref="P14"/>
    </sheetView>
  </sheetViews>
  <sheetFormatPr defaultColWidth="11.421875" defaultRowHeight="12.75"/>
  <cols>
    <col min="1" max="1" width="4.00390625" style="93" customWidth="1"/>
    <col min="2" max="2" width="4.7109375" style="93" customWidth="1"/>
    <col min="3" max="3" width="2.7109375" style="93" customWidth="1"/>
    <col min="4" max="4" width="4.7109375" style="93" customWidth="1"/>
    <col min="5" max="6" width="2.7109375" style="93" customWidth="1"/>
    <col min="7" max="7" width="4.00390625" style="93" customWidth="1"/>
    <col min="8" max="8" width="2.57421875" style="93" customWidth="1"/>
    <col min="9" max="9" width="2.28125" style="93" customWidth="1"/>
    <col min="10" max="10" width="6.28125" style="93" customWidth="1"/>
    <col min="11" max="11" width="2.28125" style="93" customWidth="1"/>
    <col min="12" max="12" width="2.00390625" style="93" customWidth="1"/>
    <col min="13" max="13" width="6.28125" style="93" customWidth="1"/>
    <col min="14" max="14" width="2.28125" style="93" customWidth="1"/>
    <col min="15" max="15" width="2.00390625" style="93" customWidth="1"/>
    <col min="16" max="16" width="6.28125" style="93" customWidth="1"/>
    <col min="17" max="17" width="2.57421875" style="93" customWidth="1"/>
    <col min="18" max="18" width="2.7109375" style="93" customWidth="1"/>
    <col min="19" max="19" width="6.28125" style="93" customWidth="1"/>
    <col min="20" max="20" width="2.421875" style="93" customWidth="1"/>
    <col min="21" max="21" width="2.7109375" style="93" customWidth="1"/>
    <col min="22" max="22" width="6.28125" style="93" customWidth="1"/>
    <col min="23" max="23" width="2.28125" style="93" customWidth="1"/>
    <col min="24" max="24" width="2.7109375" style="93" customWidth="1"/>
    <col min="25" max="25" width="6.28125" style="93" customWidth="1"/>
    <col min="26" max="26" width="2.421875" style="93" customWidth="1"/>
    <col min="27" max="27" width="2.7109375" style="93" customWidth="1"/>
    <col min="28" max="28" width="6.28125" style="93" customWidth="1"/>
    <col min="29" max="29" width="2.421875" style="93" customWidth="1"/>
    <col min="30" max="30" width="2.7109375" style="93" customWidth="1"/>
    <col min="31" max="31" width="6.7109375" style="93" customWidth="1"/>
    <col min="32" max="32" width="2.7109375" style="93" customWidth="1"/>
    <col min="33" max="33" width="7.00390625" style="93" customWidth="1"/>
    <col min="34" max="34" width="2.7109375" style="98" customWidth="1"/>
    <col min="35" max="35" width="3.140625" style="93" customWidth="1"/>
    <col min="36" max="16384" width="11.421875" style="93" customWidth="1"/>
  </cols>
  <sheetData>
    <row r="1" spans="2:27" ht="12.75">
      <c r="B1" s="334" t="s">
        <v>45</v>
      </c>
      <c r="C1" s="334"/>
      <c r="D1" s="334"/>
      <c r="E1" s="334"/>
      <c r="F1" s="334"/>
      <c r="G1" s="335"/>
      <c r="H1" s="99"/>
      <c r="I1" s="99"/>
      <c r="J1" s="333">
        <v>0.034722222222222224</v>
      </c>
      <c r="K1" s="333"/>
      <c r="L1" s="333"/>
      <c r="M1" s="333"/>
      <c r="N1" s="100"/>
      <c r="O1" s="100"/>
      <c r="P1" s="336" t="s">
        <v>48</v>
      </c>
      <c r="Q1" s="337"/>
      <c r="R1" s="337"/>
      <c r="S1" s="338"/>
      <c r="T1" s="338"/>
      <c r="U1" s="338"/>
      <c r="V1" s="338"/>
      <c r="W1" s="134"/>
      <c r="X1" s="98"/>
      <c r="Y1" s="330" t="b">
        <f>(IF(($D4&gt;0),temps/((TPS1+TPS2)/COUNTA(TPS1:TPS2)),IF(($B4&gt;0),temps/TPS1)))</f>
        <v>0</v>
      </c>
      <c r="Z1" s="331"/>
      <c r="AA1" s="332"/>
    </row>
    <row r="2" spans="2:27" ht="12.75">
      <c r="B2" s="341" t="s">
        <v>51</v>
      </c>
      <c r="C2" s="341"/>
      <c r="D2" s="341"/>
      <c r="E2" s="341"/>
      <c r="F2" s="341"/>
      <c r="G2" s="100"/>
      <c r="H2" s="100"/>
      <c r="I2" s="100"/>
      <c r="J2" s="100"/>
      <c r="K2" s="100"/>
      <c r="L2" s="100"/>
      <c r="M2" s="100"/>
      <c r="N2" s="100"/>
      <c r="O2" s="100"/>
      <c r="P2" s="99"/>
      <c r="Q2" s="99"/>
      <c r="R2" s="99"/>
      <c r="S2" s="98"/>
      <c r="T2" s="98"/>
      <c r="U2" s="98"/>
      <c r="V2" s="98"/>
      <c r="W2" s="98"/>
      <c r="X2" s="98"/>
      <c r="Y2" s="102"/>
      <c r="Z2" s="102"/>
      <c r="AA2" s="102"/>
    </row>
    <row r="3" spans="2:27" ht="12.75">
      <c r="B3" s="324"/>
      <c r="C3" s="326"/>
      <c r="D3" s="324"/>
      <c r="E3" s="325"/>
      <c r="F3" s="326"/>
      <c r="G3" s="342" t="s">
        <v>195</v>
      </c>
      <c r="H3" s="343"/>
      <c r="I3" s="343"/>
      <c r="J3" s="343"/>
      <c r="K3" s="343"/>
      <c r="L3" s="343"/>
      <c r="M3" s="344"/>
      <c r="N3" s="138"/>
      <c r="O3" s="100"/>
      <c r="P3" s="99"/>
      <c r="Q3" s="99"/>
      <c r="R3" s="99"/>
      <c r="S3" s="98"/>
      <c r="T3" s="98"/>
      <c r="U3" s="98"/>
      <c r="V3" s="98"/>
      <c r="W3" s="98"/>
      <c r="X3" s="98"/>
      <c r="Y3" s="102"/>
      <c r="Z3" s="102"/>
      <c r="AA3" s="102"/>
    </row>
    <row r="4" spans="2:30" ht="12.75">
      <c r="B4" s="327">
        <f>+B3</f>
        <v>0</v>
      </c>
      <c r="C4" s="328"/>
      <c r="D4" s="327">
        <f>D3-B3</f>
        <v>0</v>
      </c>
      <c r="E4" s="329"/>
      <c r="F4" s="328"/>
      <c r="G4" s="339" t="s">
        <v>49</v>
      </c>
      <c r="H4" s="339"/>
      <c r="I4" s="340"/>
      <c r="J4" s="340"/>
      <c r="K4" s="340"/>
      <c r="L4" s="340"/>
      <c r="M4" s="340"/>
      <c r="N4" s="139"/>
      <c r="U4" s="103"/>
      <c r="V4" s="104"/>
      <c r="W4" s="104"/>
      <c r="X4" s="104"/>
      <c r="Y4" s="104"/>
      <c r="Z4" s="104"/>
      <c r="AA4" s="104"/>
      <c r="AB4" s="105"/>
      <c r="AC4" s="105"/>
      <c r="AD4" s="105"/>
    </row>
    <row r="5" spans="1:33" ht="12.75">
      <c r="A5" s="106"/>
      <c r="B5" s="107">
        <v>1</v>
      </c>
      <c r="C5" s="107"/>
      <c r="D5" s="107">
        <v>2</v>
      </c>
      <c r="E5" s="107"/>
      <c r="F5" s="107"/>
      <c r="G5" s="107">
        <v>3</v>
      </c>
      <c r="H5" s="107"/>
      <c r="I5" s="107"/>
      <c r="J5" s="107">
        <v>4</v>
      </c>
      <c r="K5" s="107"/>
      <c r="L5" s="107"/>
      <c r="M5" s="107">
        <v>5</v>
      </c>
      <c r="N5" s="107"/>
      <c r="O5" s="107"/>
      <c r="P5" s="107">
        <v>6</v>
      </c>
      <c r="Q5" s="107"/>
      <c r="R5" s="107"/>
      <c r="S5" s="107">
        <v>7</v>
      </c>
      <c r="T5" s="107"/>
      <c r="U5" s="107"/>
      <c r="V5" s="107">
        <v>8</v>
      </c>
      <c r="W5" s="107"/>
      <c r="X5" s="107"/>
      <c r="Y5" s="107">
        <v>9</v>
      </c>
      <c r="Z5" s="107"/>
      <c r="AA5" s="107"/>
      <c r="AB5" s="107">
        <v>10</v>
      </c>
      <c r="AC5" s="107"/>
      <c r="AD5" s="108"/>
      <c r="AE5" s="109" t="s">
        <v>44</v>
      </c>
      <c r="AF5" s="110"/>
      <c r="AG5" s="110" t="s">
        <v>13</v>
      </c>
    </row>
    <row r="6" spans="1:35" ht="15">
      <c r="A6" s="111">
        <v>1</v>
      </c>
      <c r="B6" s="140"/>
      <c r="C6" s="112" t="str">
        <f aca="true" t="shared" si="0" ref="C6:C37">IF(COUNTIF(B$6:B$194,B6)&gt;1,"x"," ")</f>
        <v> </v>
      </c>
      <c r="D6" s="141"/>
      <c r="E6" s="137">
        <f>IF(D6&lt;1,"",IF(COUNTIF(B$6:B$194,D6)&lt;1,"D",""))</f>
      </c>
      <c r="F6" s="112" t="str">
        <f aca="true" t="shared" si="1" ref="F6:F37">IF(COUNTIF(D$6:D$194,D6)&gt;1,"x"," ")</f>
        <v> </v>
      </c>
      <c r="G6" s="141"/>
      <c r="H6" s="137">
        <f>IF(G6&lt;1,"",IF(COUNTIF(D$6:D$194,G6)&lt;1,"D",""))</f>
      </c>
      <c r="I6" s="112" t="str">
        <f aca="true" t="shared" si="2" ref="I6:I37">IF(COUNTIF(G$6:G$194,G6)&gt;1,"x"," ")</f>
        <v> </v>
      </c>
      <c r="J6" s="141"/>
      <c r="K6" s="137">
        <f>IF(J6&lt;1,"",IF(COUNTIF(G$6:G$194,J6)&lt;1,"D",""))</f>
      </c>
      <c r="L6" s="112" t="str">
        <f aca="true" t="shared" si="3" ref="L6:L37">IF(COUNTIF(J$6:J$194,J6)&gt;1,"x"," ")</f>
        <v> </v>
      </c>
      <c r="M6" s="99"/>
      <c r="N6" s="137">
        <f>IF(M6&lt;1,"",IF(COUNTIF(J$6:J$194,M6)&lt;1,"D",""))</f>
      </c>
      <c r="O6" s="112" t="str">
        <f aca="true" t="shared" si="4" ref="O6:O37">IF(COUNTIF(M$6:M$194,M6)&gt;1,"x"," ")</f>
        <v> </v>
      </c>
      <c r="P6" s="99"/>
      <c r="Q6" s="137">
        <f>IF(P6&lt;1,"",IF(COUNTIF(M$6:M$194,P6)&lt;1,"D",""))</f>
      </c>
      <c r="R6" s="112" t="str">
        <f aca="true" t="shared" si="5" ref="R6:R37">IF(COUNTIF(P$6:P$194,P6)&gt;1,"x"," ")</f>
        <v> </v>
      </c>
      <c r="S6" s="99"/>
      <c r="T6" s="137">
        <f>IF(S6&lt;1,"",IF(COUNTIF(P$6:P$194,S6)&lt;1,"D",""))</f>
      </c>
      <c r="U6" s="112" t="str">
        <f aca="true" t="shared" si="6" ref="U6:U37">IF(COUNTIF(S$6:S$194,S6)&gt;1,"x"," ")</f>
        <v> </v>
      </c>
      <c r="V6" s="99"/>
      <c r="W6" s="137">
        <f>IF(V6&lt;1,"",IF(COUNTIF(S$6:S$194,V6)&lt;1,"D",""))</f>
      </c>
      <c r="X6" s="112" t="str">
        <f aca="true" t="shared" si="7" ref="X6:X37">IF(COUNTIF(V$6:V$194,V6)&gt;1,"x"," ")</f>
        <v> </v>
      </c>
      <c r="Y6" s="99"/>
      <c r="Z6" s="137">
        <f>IF(Y6&lt;1,"",IF(COUNTIF(V$6:V$194,Y6)&lt;1,"D",""))</f>
      </c>
      <c r="AA6" s="112" t="str">
        <f aca="true" t="shared" si="8" ref="AA6:AA37">IF(COUNTIF(Y$6:Y$194,Y6)&gt;1,"x"," ")</f>
        <v> </v>
      </c>
      <c r="AB6" s="99"/>
      <c r="AC6" s="137">
        <f>IF(AB6&lt;1,"",IF(COUNTIF(Y$6:Y$194,AB6)&lt;1,"D",""))</f>
      </c>
      <c r="AD6" s="76" t="str">
        <f aca="true" t="shared" si="9" ref="AD6:AD37">IF(COUNTIF(AB$6:AB$194,AB6)&gt;1,"x"," ")</f>
        <v> </v>
      </c>
      <c r="AE6" s="20"/>
      <c r="AF6" s="112" t="str">
        <f aca="true" t="shared" si="10" ref="AF6:AF37">IF(COUNTIF(AE$6:AE$194,AE6)&gt;1,"x"," ")</f>
        <v> </v>
      </c>
      <c r="AG6" s="142"/>
      <c r="AH6" s="113">
        <f aca="true" t="shared" si="11" ref="AH6:AH37">COUNTIF($B$6:$AE$104,AE6)</f>
        <v>0</v>
      </c>
      <c r="AI6" s="111">
        <v>1</v>
      </c>
    </row>
    <row r="7" spans="1:35" ht="15">
      <c r="A7" s="114">
        <v>2</v>
      </c>
      <c r="B7" s="143"/>
      <c r="C7" s="76" t="str">
        <f t="shared" si="0"/>
        <v> </v>
      </c>
      <c r="D7" s="68"/>
      <c r="E7" s="137">
        <f aca="true" t="shared" si="12" ref="E7:E70">IF(D7&lt;1,"",IF(COUNTIF(B$6:B$194,D7)&lt;1,"D",""))</f>
      </c>
      <c r="F7" s="76" t="str">
        <f t="shared" si="1"/>
        <v> </v>
      </c>
      <c r="G7" s="68"/>
      <c r="H7" s="137">
        <f aca="true" t="shared" si="13" ref="H7:H70">IF(G7&lt;1,"",IF(COUNTIF(D$6:D$194,G7)&lt;1,"D",""))</f>
      </c>
      <c r="I7" s="76" t="str">
        <f t="shared" si="2"/>
        <v> </v>
      </c>
      <c r="J7" s="68"/>
      <c r="K7" s="137">
        <f aca="true" t="shared" si="14" ref="K7:K70">IF(J7&lt;1,"",IF(COUNTIF(G$6:G$194,J7)&lt;1,"D",""))</f>
      </c>
      <c r="L7" s="76" t="str">
        <f t="shared" si="3"/>
        <v> </v>
      </c>
      <c r="M7" s="144"/>
      <c r="N7" s="137">
        <f aca="true" t="shared" si="15" ref="N7:N70">IF(M7&lt;1,"",IF(COUNTIF(J$6:J$194,M7)&lt;1,"D",""))</f>
      </c>
      <c r="O7" s="76" t="str">
        <f t="shared" si="4"/>
        <v> </v>
      </c>
      <c r="P7" s="144"/>
      <c r="Q7" s="137">
        <f aca="true" t="shared" si="16" ref="Q7:Q70">IF(P7&lt;1,"",IF(COUNTIF(M$6:M$194,P7)&lt;1,"D",""))</f>
      </c>
      <c r="R7" s="76" t="str">
        <f t="shared" si="5"/>
        <v> </v>
      </c>
      <c r="S7" s="144"/>
      <c r="T7" s="137">
        <f aca="true" t="shared" si="17" ref="T7:T70">IF(S7&lt;1,"",IF(COUNTIF(P$6:P$194,S7)&lt;1,"D",""))</f>
      </c>
      <c r="U7" s="76" t="str">
        <f t="shared" si="6"/>
        <v> </v>
      </c>
      <c r="V7" s="99"/>
      <c r="W7" s="137">
        <f aca="true" t="shared" si="18" ref="W7:W70">IF(V7&lt;1,"",IF(COUNTIF(S$6:S$194,V7)&lt;1,"D",""))</f>
      </c>
      <c r="X7" s="76" t="str">
        <f t="shared" si="7"/>
        <v> </v>
      </c>
      <c r="Y7" s="99"/>
      <c r="Z7" s="137">
        <f aca="true" t="shared" si="19" ref="Z7:Z70">IF(Y7&lt;1,"",IF(COUNTIF(V$6:V$194,Y7)&lt;1,"D",""))</f>
      </c>
      <c r="AA7" s="76" t="str">
        <f t="shared" si="8"/>
        <v> </v>
      </c>
      <c r="AB7" s="99"/>
      <c r="AC7" s="137">
        <f aca="true" t="shared" si="20" ref="AC7:AC70">IF(AB7&lt;1,"",IF(COUNTIF(Y$6:Y$194,AB7)&lt;1,"D",""))</f>
      </c>
      <c r="AD7" s="76" t="str">
        <f t="shared" si="9"/>
        <v> </v>
      </c>
      <c r="AE7" s="20"/>
      <c r="AF7" s="112" t="str">
        <f t="shared" si="10"/>
        <v> </v>
      </c>
      <c r="AG7" s="145"/>
      <c r="AH7" s="115">
        <f t="shared" si="11"/>
        <v>0</v>
      </c>
      <c r="AI7" s="114">
        <v>4</v>
      </c>
    </row>
    <row r="8" spans="1:35" ht="15">
      <c r="A8" s="111">
        <v>3</v>
      </c>
      <c r="B8" s="143"/>
      <c r="C8" s="76" t="str">
        <f t="shared" si="0"/>
        <v> </v>
      </c>
      <c r="D8" s="68"/>
      <c r="E8" s="137">
        <f t="shared" si="12"/>
      </c>
      <c r="F8" s="76" t="str">
        <f t="shared" si="1"/>
        <v> </v>
      </c>
      <c r="G8" s="68"/>
      <c r="H8" s="137">
        <f t="shared" si="13"/>
      </c>
      <c r="I8" s="76" t="str">
        <f t="shared" si="2"/>
        <v> </v>
      </c>
      <c r="J8" s="68"/>
      <c r="K8" s="137">
        <f t="shared" si="14"/>
      </c>
      <c r="L8" s="76" t="str">
        <f t="shared" si="3"/>
        <v> </v>
      </c>
      <c r="M8" s="144"/>
      <c r="N8" s="137">
        <f t="shared" si="15"/>
      </c>
      <c r="O8" s="76" t="str">
        <f t="shared" si="4"/>
        <v> </v>
      </c>
      <c r="P8" s="144"/>
      <c r="Q8" s="137">
        <f t="shared" si="16"/>
      </c>
      <c r="R8" s="76" t="str">
        <f t="shared" si="5"/>
        <v> </v>
      </c>
      <c r="S8" s="144"/>
      <c r="T8" s="137">
        <f t="shared" si="17"/>
      </c>
      <c r="U8" s="76" t="str">
        <f t="shared" si="6"/>
        <v> </v>
      </c>
      <c r="V8" s="99"/>
      <c r="W8" s="137">
        <f t="shared" si="18"/>
      </c>
      <c r="X8" s="76" t="str">
        <f t="shared" si="7"/>
        <v> </v>
      </c>
      <c r="Y8" s="99"/>
      <c r="Z8" s="137">
        <f t="shared" si="19"/>
      </c>
      <c r="AA8" s="76" t="str">
        <f t="shared" si="8"/>
        <v> </v>
      </c>
      <c r="AB8" s="99"/>
      <c r="AC8" s="137">
        <f t="shared" si="20"/>
      </c>
      <c r="AD8" s="76" t="str">
        <f t="shared" si="9"/>
        <v> </v>
      </c>
      <c r="AE8" s="20"/>
      <c r="AF8" s="112" t="str">
        <f t="shared" si="10"/>
        <v> </v>
      </c>
      <c r="AG8" s="145"/>
      <c r="AH8" s="115">
        <f t="shared" si="11"/>
        <v>0</v>
      </c>
      <c r="AI8" s="111">
        <v>6</v>
      </c>
    </row>
    <row r="9" spans="1:35" ht="15">
      <c r="A9" s="114">
        <v>4</v>
      </c>
      <c r="B9" s="143"/>
      <c r="C9" s="76" t="str">
        <f t="shared" si="0"/>
        <v> </v>
      </c>
      <c r="D9" s="68"/>
      <c r="E9" s="137">
        <f t="shared" si="12"/>
      </c>
      <c r="F9" s="76" t="str">
        <f t="shared" si="1"/>
        <v> </v>
      </c>
      <c r="G9" s="68"/>
      <c r="H9" s="137">
        <f t="shared" si="13"/>
      </c>
      <c r="I9" s="76" t="str">
        <f t="shared" si="2"/>
        <v> </v>
      </c>
      <c r="J9" s="68"/>
      <c r="K9" s="137">
        <f t="shared" si="14"/>
      </c>
      <c r="L9" s="76" t="str">
        <f t="shared" si="3"/>
        <v> </v>
      </c>
      <c r="M9" s="144"/>
      <c r="N9" s="137">
        <f t="shared" si="15"/>
      </c>
      <c r="O9" s="76" t="str">
        <f t="shared" si="4"/>
        <v> </v>
      </c>
      <c r="P9" s="144"/>
      <c r="Q9" s="137">
        <f t="shared" si="16"/>
      </c>
      <c r="R9" s="76" t="str">
        <f t="shared" si="5"/>
        <v> </v>
      </c>
      <c r="S9" s="144"/>
      <c r="T9" s="137">
        <f t="shared" si="17"/>
      </c>
      <c r="U9" s="76" t="str">
        <f t="shared" si="6"/>
        <v> </v>
      </c>
      <c r="V9" s="99"/>
      <c r="W9" s="137">
        <f t="shared" si="18"/>
      </c>
      <c r="X9" s="76" t="str">
        <f t="shared" si="7"/>
        <v> </v>
      </c>
      <c r="Y9" s="99"/>
      <c r="Z9" s="137">
        <f t="shared" si="19"/>
      </c>
      <c r="AA9" s="76" t="str">
        <f t="shared" si="8"/>
        <v> </v>
      </c>
      <c r="AB9" s="99"/>
      <c r="AC9" s="137">
        <f t="shared" si="20"/>
      </c>
      <c r="AD9" s="76" t="str">
        <f t="shared" si="9"/>
        <v> </v>
      </c>
      <c r="AE9" s="20"/>
      <c r="AF9" s="112" t="str">
        <f t="shared" si="10"/>
        <v> </v>
      </c>
      <c r="AG9" s="145"/>
      <c r="AH9" s="115">
        <f t="shared" si="11"/>
        <v>0</v>
      </c>
      <c r="AI9" s="114">
        <v>8</v>
      </c>
    </row>
    <row r="10" spans="1:35" ht="15">
      <c r="A10" s="111">
        <v>5</v>
      </c>
      <c r="B10" s="143"/>
      <c r="C10" s="76" t="str">
        <f t="shared" si="0"/>
        <v> </v>
      </c>
      <c r="D10" s="68"/>
      <c r="E10" s="137">
        <f t="shared" si="12"/>
      </c>
      <c r="F10" s="76" t="str">
        <f t="shared" si="1"/>
        <v> </v>
      </c>
      <c r="G10" s="68"/>
      <c r="H10" s="137">
        <f t="shared" si="13"/>
      </c>
      <c r="I10" s="76" t="str">
        <f t="shared" si="2"/>
        <v> </v>
      </c>
      <c r="J10" s="68"/>
      <c r="K10" s="137">
        <f t="shared" si="14"/>
      </c>
      <c r="L10" s="76" t="str">
        <f t="shared" si="3"/>
        <v> </v>
      </c>
      <c r="M10" s="144"/>
      <c r="N10" s="137">
        <f t="shared" si="15"/>
      </c>
      <c r="O10" s="76" t="str">
        <f t="shared" si="4"/>
        <v> </v>
      </c>
      <c r="P10" s="144"/>
      <c r="Q10" s="137">
        <f t="shared" si="16"/>
      </c>
      <c r="R10" s="76" t="str">
        <f t="shared" si="5"/>
        <v> </v>
      </c>
      <c r="S10" s="144"/>
      <c r="T10" s="137">
        <f t="shared" si="17"/>
      </c>
      <c r="U10" s="76" t="str">
        <f t="shared" si="6"/>
        <v> </v>
      </c>
      <c r="V10" s="99"/>
      <c r="W10" s="137">
        <f t="shared" si="18"/>
      </c>
      <c r="X10" s="76" t="str">
        <f t="shared" si="7"/>
        <v> </v>
      </c>
      <c r="Y10" s="99"/>
      <c r="Z10" s="137">
        <f t="shared" si="19"/>
      </c>
      <c r="AA10" s="76" t="str">
        <f t="shared" si="8"/>
        <v> </v>
      </c>
      <c r="AB10" s="99"/>
      <c r="AC10" s="137">
        <f t="shared" si="20"/>
      </c>
      <c r="AD10" s="76" t="str">
        <f t="shared" si="9"/>
        <v> </v>
      </c>
      <c r="AE10" s="20"/>
      <c r="AF10" s="112" t="str">
        <f t="shared" si="10"/>
        <v> </v>
      </c>
      <c r="AG10" s="145"/>
      <c r="AH10" s="115">
        <f t="shared" si="11"/>
        <v>0</v>
      </c>
      <c r="AI10" s="111">
        <v>10</v>
      </c>
    </row>
    <row r="11" spans="1:35" ht="15">
      <c r="A11" s="114">
        <v>6</v>
      </c>
      <c r="B11" s="143"/>
      <c r="C11" s="76" t="str">
        <f t="shared" si="0"/>
        <v> </v>
      </c>
      <c r="D11" s="68"/>
      <c r="E11" s="137">
        <f t="shared" si="12"/>
      </c>
      <c r="F11" s="76" t="str">
        <f t="shared" si="1"/>
        <v> </v>
      </c>
      <c r="G11" s="68"/>
      <c r="H11" s="137">
        <f t="shared" si="13"/>
      </c>
      <c r="I11" s="76" t="str">
        <f t="shared" si="2"/>
        <v> </v>
      </c>
      <c r="J11" s="68"/>
      <c r="K11" s="137">
        <f t="shared" si="14"/>
      </c>
      <c r="L11" s="76" t="str">
        <f t="shared" si="3"/>
        <v> </v>
      </c>
      <c r="M11" s="144"/>
      <c r="N11" s="137">
        <f t="shared" si="15"/>
      </c>
      <c r="O11" s="76" t="str">
        <f t="shared" si="4"/>
        <v> </v>
      </c>
      <c r="P11" s="144"/>
      <c r="Q11" s="137">
        <f t="shared" si="16"/>
      </c>
      <c r="R11" s="76" t="str">
        <f t="shared" si="5"/>
        <v> </v>
      </c>
      <c r="S11" s="144"/>
      <c r="T11" s="137">
        <f t="shared" si="17"/>
      </c>
      <c r="U11" s="76" t="str">
        <f t="shared" si="6"/>
        <v> </v>
      </c>
      <c r="V11" s="99"/>
      <c r="W11" s="137">
        <f t="shared" si="18"/>
      </c>
      <c r="X11" s="76" t="str">
        <f t="shared" si="7"/>
        <v> </v>
      </c>
      <c r="Y11" s="99"/>
      <c r="Z11" s="137">
        <f t="shared" si="19"/>
      </c>
      <c r="AA11" s="76" t="str">
        <f t="shared" si="8"/>
        <v> </v>
      </c>
      <c r="AB11" s="99"/>
      <c r="AC11" s="137">
        <f t="shared" si="20"/>
      </c>
      <c r="AD11" s="76" t="str">
        <f t="shared" si="9"/>
        <v> </v>
      </c>
      <c r="AE11" s="20"/>
      <c r="AF11" s="112" t="str">
        <f t="shared" si="10"/>
        <v> </v>
      </c>
      <c r="AG11" s="145"/>
      <c r="AH11" s="115">
        <f t="shared" si="11"/>
        <v>0</v>
      </c>
      <c r="AI11" s="114">
        <v>12</v>
      </c>
    </row>
    <row r="12" spans="1:35" ht="15">
      <c r="A12" s="111">
        <v>7</v>
      </c>
      <c r="B12" s="143"/>
      <c r="C12" s="76" t="str">
        <f t="shared" si="0"/>
        <v> </v>
      </c>
      <c r="D12" s="68"/>
      <c r="E12" s="137">
        <f t="shared" si="12"/>
      </c>
      <c r="F12" s="76" t="str">
        <f t="shared" si="1"/>
        <v> </v>
      </c>
      <c r="G12" s="68"/>
      <c r="H12" s="137">
        <f t="shared" si="13"/>
      </c>
      <c r="I12" s="76" t="str">
        <f t="shared" si="2"/>
        <v> </v>
      </c>
      <c r="J12" s="68"/>
      <c r="K12" s="137">
        <f t="shared" si="14"/>
      </c>
      <c r="L12" s="76" t="str">
        <f t="shared" si="3"/>
        <v> </v>
      </c>
      <c r="M12" s="144"/>
      <c r="N12" s="137">
        <f t="shared" si="15"/>
      </c>
      <c r="O12" s="76" t="str">
        <f t="shared" si="4"/>
        <v> </v>
      </c>
      <c r="P12" s="144"/>
      <c r="Q12" s="137">
        <f t="shared" si="16"/>
      </c>
      <c r="R12" s="76" t="str">
        <f t="shared" si="5"/>
        <v> </v>
      </c>
      <c r="S12" s="144"/>
      <c r="T12" s="137">
        <f t="shared" si="17"/>
      </c>
      <c r="U12" s="76" t="str">
        <f t="shared" si="6"/>
        <v> </v>
      </c>
      <c r="V12" s="99"/>
      <c r="W12" s="137">
        <f t="shared" si="18"/>
      </c>
      <c r="X12" s="76" t="str">
        <f t="shared" si="7"/>
        <v> </v>
      </c>
      <c r="Y12" s="99"/>
      <c r="Z12" s="137">
        <f t="shared" si="19"/>
      </c>
      <c r="AA12" s="76" t="str">
        <f t="shared" si="8"/>
        <v> </v>
      </c>
      <c r="AB12" s="99"/>
      <c r="AC12" s="137">
        <f t="shared" si="20"/>
      </c>
      <c r="AD12" s="76" t="str">
        <f t="shared" si="9"/>
        <v> </v>
      </c>
      <c r="AE12" s="20"/>
      <c r="AF12" s="112" t="str">
        <f t="shared" si="10"/>
        <v> </v>
      </c>
      <c r="AG12" s="145"/>
      <c r="AH12" s="115">
        <f t="shared" si="11"/>
        <v>0</v>
      </c>
      <c r="AI12" s="111">
        <v>15</v>
      </c>
    </row>
    <row r="13" spans="1:35" ht="15">
      <c r="A13" s="114">
        <v>8</v>
      </c>
      <c r="B13" s="143"/>
      <c r="C13" s="76" t="str">
        <f t="shared" si="0"/>
        <v> </v>
      </c>
      <c r="D13" s="68"/>
      <c r="E13" s="137">
        <f t="shared" si="12"/>
      </c>
      <c r="F13" s="76" t="str">
        <f t="shared" si="1"/>
        <v> </v>
      </c>
      <c r="G13" s="68"/>
      <c r="H13" s="137">
        <f t="shared" si="13"/>
      </c>
      <c r="I13" s="76" t="str">
        <f t="shared" si="2"/>
        <v> </v>
      </c>
      <c r="J13" s="68"/>
      <c r="K13" s="137">
        <f t="shared" si="14"/>
      </c>
      <c r="L13" s="76" t="str">
        <f t="shared" si="3"/>
        <v> </v>
      </c>
      <c r="M13" s="144"/>
      <c r="N13" s="137">
        <f t="shared" si="15"/>
      </c>
      <c r="O13" s="76" t="str">
        <f t="shared" si="4"/>
        <v> </v>
      </c>
      <c r="P13" s="144"/>
      <c r="Q13" s="137">
        <f t="shared" si="16"/>
      </c>
      <c r="R13" s="76" t="str">
        <f t="shared" si="5"/>
        <v> </v>
      </c>
      <c r="S13" s="144"/>
      <c r="T13" s="137">
        <f t="shared" si="17"/>
      </c>
      <c r="U13" s="76" t="str">
        <f t="shared" si="6"/>
        <v> </v>
      </c>
      <c r="V13" s="99"/>
      <c r="W13" s="137">
        <f t="shared" si="18"/>
      </c>
      <c r="X13" s="76" t="str">
        <f t="shared" si="7"/>
        <v> </v>
      </c>
      <c r="Y13" s="99"/>
      <c r="Z13" s="137">
        <f t="shared" si="19"/>
      </c>
      <c r="AA13" s="76" t="str">
        <f t="shared" si="8"/>
        <v> </v>
      </c>
      <c r="AB13" s="99"/>
      <c r="AC13" s="137">
        <f t="shared" si="20"/>
      </c>
      <c r="AD13" s="76" t="str">
        <f t="shared" si="9"/>
        <v> </v>
      </c>
      <c r="AE13" s="20"/>
      <c r="AF13" s="112" t="str">
        <f t="shared" si="10"/>
        <v> </v>
      </c>
      <c r="AG13" s="146"/>
      <c r="AH13" s="115">
        <f t="shared" si="11"/>
        <v>0</v>
      </c>
      <c r="AI13" s="114">
        <v>21</v>
      </c>
    </row>
    <row r="14" spans="1:35" ht="15">
      <c r="A14" s="111">
        <v>9</v>
      </c>
      <c r="B14" s="143"/>
      <c r="C14" s="76" t="str">
        <f t="shared" si="0"/>
        <v> </v>
      </c>
      <c r="D14" s="68"/>
      <c r="E14" s="137">
        <f t="shared" si="12"/>
      </c>
      <c r="F14" s="76" t="str">
        <f t="shared" si="1"/>
        <v> </v>
      </c>
      <c r="G14" s="68"/>
      <c r="H14" s="137">
        <f t="shared" si="13"/>
      </c>
      <c r="I14" s="76" t="str">
        <f t="shared" si="2"/>
        <v> </v>
      </c>
      <c r="J14" s="68"/>
      <c r="K14" s="137">
        <f t="shared" si="14"/>
      </c>
      <c r="L14" s="76" t="str">
        <f t="shared" si="3"/>
        <v> </v>
      </c>
      <c r="M14" s="144"/>
      <c r="N14" s="137">
        <f t="shared" si="15"/>
      </c>
      <c r="O14" s="76" t="str">
        <f t="shared" si="4"/>
        <v> </v>
      </c>
      <c r="P14" s="144"/>
      <c r="Q14" s="137">
        <f t="shared" si="16"/>
      </c>
      <c r="R14" s="76" t="str">
        <f t="shared" si="5"/>
        <v> </v>
      </c>
      <c r="S14" s="144"/>
      <c r="T14" s="137">
        <f t="shared" si="17"/>
      </c>
      <c r="U14" s="76" t="str">
        <f t="shared" si="6"/>
        <v> </v>
      </c>
      <c r="V14" s="99"/>
      <c r="W14" s="137">
        <f t="shared" si="18"/>
      </c>
      <c r="X14" s="76" t="str">
        <f t="shared" si="7"/>
        <v> </v>
      </c>
      <c r="Y14" s="99"/>
      <c r="Z14" s="137">
        <f t="shared" si="19"/>
      </c>
      <c r="AA14" s="76" t="str">
        <f t="shared" si="8"/>
        <v> </v>
      </c>
      <c r="AB14" s="99"/>
      <c r="AC14" s="137">
        <f t="shared" si="20"/>
      </c>
      <c r="AD14" s="76" t="str">
        <f t="shared" si="9"/>
        <v> </v>
      </c>
      <c r="AE14" s="20"/>
      <c r="AF14" s="112" t="str">
        <f t="shared" si="10"/>
        <v> </v>
      </c>
      <c r="AG14" s="146"/>
      <c r="AH14" s="115">
        <f t="shared" si="11"/>
        <v>0</v>
      </c>
      <c r="AI14" s="111">
        <v>23</v>
      </c>
    </row>
    <row r="15" spans="1:35" ht="15">
      <c r="A15" s="114">
        <v>10</v>
      </c>
      <c r="B15" s="143"/>
      <c r="C15" s="76" t="str">
        <f t="shared" si="0"/>
        <v> </v>
      </c>
      <c r="D15" s="68"/>
      <c r="E15" s="137">
        <f t="shared" si="12"/>
      </c>
      <c r="F15" s="76" t="str">
        <f t="shared" si="1"/>
        <v> </v>
      </c>
      <c r="G15" s="68"/>
      <c r="H15" s="137">
        <f t="shared" si="13"/>
      </c>
      <c r="I15" s="76" t="str">
        <f t="shared" si="2"/>
        <v> </v>
      </c>
      <c r="J15" s="68"/>
      <c r="K15" s="137">
        <f t="shared" si="14"/>
      </c>
      <c r="L15" s="76" t="str">
        <f t="shared" si="3"/>
        <v> </v>
      </c>
      <c r="M15" s="144"/>
      <c r="N15" s="137">
        <f t="shared" si="15"/>
      </c>
      <c r="O15" s="76" t="str">
        <f t="shared" si="4"/>
        <v> </v>
      </c>
      <c r="P15" s="144"/>
      <c r="Q15" s="137">
        <f t="shared" si="16"/>
      </c>
      <c r="R15" s="76" t="str">
        <f t="shared" si="5"/>
        <v> </v>
      </c>
      <c r="S15" s="144"/>
      <c r="T15" s="137">
        <f t="shared" si="17"/>
      </c>
      <c r="U15" s="76" t="str">
        <f t="shared" si="6"/>
        <v> </v>
      </c>
      <c r="V15" s="99"/>
      <c r="W15" s="137">
        <f t="shared" si="18"/>
      </c>
      <c r="X15" s="76" t="str">
        <f t="shared" si="7"/>
        <v> </v>
      </c>
      <c r="Y15" s="99"/>
      <c r="Z15" s="137">
        <f t="shared" si="19"/>
      </c>
      <c r="AA15" s="76" t="str">
        <f t="shared" si="8"/>
        <v> </v>
      </c>
      <c r="AB15" s="99"/>
      <c r="AC15" s="137">
        <f t="shared" si="20"/>
      </c>
      <c r="AD15" s="76" t="str">
        <f t="shared" si="9"/>
        <v> </v>
      </c>
      <c r="AE15" s="20"/>
      <c r="AF15" s="112" t="str">
        <f t="shared" si="10"/>
        <v> </v>
      </c>
      <c r="AG15" s="146"/>
      <c r="AH15" s="115">
        <f t="shared" si="11"/>
        <v>0</v>
      </c>
      <c r="AI15" s="114">
        <v>24</v>
      </c>
    </row>
    <row r="16" spans="1:35" ht="15">
      <c r="A16" s="111">
        <v>11</v>
      </c>
      <c r="B16" s="143"/>
      <c r="C16" s="76" t="str">
        <f t="shared" si="0"/>
        <v> </v>
      </c>
      <c r="D16" s="68"/>
      <c r="E16" s="137">
        <f t="shared" si="12"/>
      </c>
      <c r="F16" s="76" t="str">
        <f t="shared" si="1"/>
        <v> </v>
      </c>
      <c r="G16" s="68"/>
      <c r="H16" s="137">
        <f t="shared" si="13"/>
      </c>
      <c r="I16" s="76" t="str">
        <f t="shared" si="2"/>
        <v> </v>
      </c>
      <c r="J16" s="68"/>
      <c r="K16" s="137">
        <f t="shared" si="14"/>
      </c>
      <c r="L16" s="76" t="str">
        <f t="shared" si="3"/>
        <v> </v>
      </c>
      <c r="M16" s="144"/>
      <c r="N16" s="137">
        <f t="shared" si="15"/>
      </c>
      <c r="O16" s="76" t="str">
        <f t="shared" si="4"/>
        <v> </v>
      </c>
      <c r="P16" s="144"/>
      <c r="Q16" s="137">
        <f t="shared" si="16"/>
      </c>
      <c r="R16" s="76" t="str">
        <f t="shared" si="5"/>
        <v> </v>
      </c>
      <c r="S16" s="144"/>
      <c r="T16" s="137">
        <f t="shared" si="17"/>
      </c>
      <c r="U16" s="76" t="str">
        <f t="shared" si="6"/>
        <v> </v>
      </c>
      <c r="V16" s="99"/>
      <c r="W16" s="137">
        <f t="shared" si="18"/>
      </c>
      <c r="X16" s="76" t="str">
        <f t="shared" si="7"/>
        <v> </v>
      </c>
      <c r="Y16" s="99"/>
      <c r="Z16" s="137">
        <f t="shared" si="19"/>
      </c>
      <c r="AA16" s="76" t="str">
        <f t="shared" si="8"/>
        <v> </v>
      </c>
      <c r="AB16" s="99"/>
      <c r="AC16" s="137">
        <f t="shared" si="20"/>
      </c>
      <c r="AD16" s="76" t="str">
        <f t="shared" si="9"/>
        <v> </v>
      </c>
      <c r="AE16" s="20"/>
      <c r="AF16" s="112" t="str">
        <f t="shared" si="10"/>
        <v> </v>
      </c>
      <c r="AG16" s="146"/>
      <c r="AH16" s="115">
        <f t="shared" si="11"/>
        <v>0</v>
      </c>
      <c r="AI16" s="111">
        <v>25</v>
      </c>
    </row>
    <row r="17" spans="1:35" ht="15">
      <c r="A17" s="114">
        <v>12</v>
      </c>
      <c r="B17" s="143"/>
      <c r="C17" s="76" t="str">
        <f t="shared" si="0"/>
        <v> </v>
      </c>
      <c r="D17" s="68"/>
      <c r="E17" s="137">
        <f t="shared" si="12"/>
      </c>
      <c r="F17" s="76" t="str">
        <f t="shared" si="1"/>
        <v> </v>
      </c>
      <c r="G17" s="68"/>
      <c r="H17" s="137">
        <f t="shared" si="13"/>
      </c>
      <c r="I17" s="76" t="str">
        <f t="shared" si="2"/>
        <v> </v>
      </c>
      <c r="J17" s="68"/>
      <c r="K17" s="137">
        <f t="shared" si="14"/>
      </c>
      <c r="L17" s="76" t="str">
        <f t="shared" si="3"/>
        <v> </v>
      </c>
      <c r="M17" s="99"/>
      <c r="N17" s="137">
        <f t="shared" si="15"/>
      </c>
      <c r="O17" s="76" t="str">
        <f t="shared" si="4"/>
        <v> </v>
      </c>
      <c r="P17" s="144"/>
      <c r="Q17" s="137">
        <f t="shared" si="16"/>
      </c>
      <c r="R17" s="76" t="str">
        <f t="shared" si="5"/>
        <v> </v>
      </c>
      <c r="S17" s="144"/>
      <c r="T17" s="137">
        <f t="shared" si="17"/>
      </c>
      <c r="U17" s="76" t="str">
        <f t="shared" si="6"/>
        <v> </v>
      </c>
      <c r="V17" s="99"/>
      <c r="W17" s="137">
        <f t="shared" si="18"/>
      </c>
      <c r="X17" s="76" t="str">
        <f t="shared" si="7"/>
        <v> </v>
      </c>
      <c r="Y17" s="99"/>
      <c r="Z17" s="137">
        <f t="shared" si="19"/>
      </c>
      <c r="AA17" s="76" t="str">
        <f t="shared" si="8"/>
        <v> </v>
      </c>
      <c r="AB17" s="99"/>
      <c r="AC17" s="137">
        <f t="shared" si="20"/>
      </c>
      <c r="AD17" s="76" t="str">
        <f t="shared" si="9"/>
        <v> </v>
      </c>
      <c r="AE17" s="20"/>
      <c r="AF17" s="112" t="str">
        <f t="shared" si="10"/>
        <v> </v>
      </c>
      <c r="AG17" s="146"/>
      <c r="AH17" s="115">
        <f t="shared" si="11"/>
        <v>0</v>
      </c>
      <c r="AI17" s="114">
        <v>27</v>
      </c>
    </row>
    <row r="18" spans="1:35" ht="15">
      <c r="A18" s="111">
        <v>13</v>
      </c>
      <c r="B18" s="143"/>
      <c r="C18" s="76" t="str">
        <f t="shared" si="0"/>
        <v> </v>
      </c>
      <c r="D18" s="68"/>
      <c r="E18" s="137">
        <f t="shared" si="12"/>
      </c>
      <c r="F18" s="76" t="str">
        <f t="shared" si="1"/>
        <v> </v>
      </c>
      <c r="G18" s="68"/>
      <c r="H18" s="137">
        <f t="shared" si="13"/>
      </c>
      <c r="I18" s="76" t="str">
        <f t="shared" si="2"/>
        <v> </v>
      </c>
      <c r="J18" s="68"/>
      <c r="K18" s="137">
        <f t="shared" si="14"/>
      </c>
      <c r="L18" s="76" t="str">
        <f t="shared" si="3"/>
        <v> </v>
      </c>
      <c r="M18" s="99"/>
      <c r="N18" s="137">
        <f t="shared" si="15"/>
      </c>
      <c r="O18" s="76" t="str">
        <f t="shared" si="4"/>
        <v> </v>
      </c>
      <c r="P18" s="99"/>
      <c r="Q18" s="137">
        <f t="shared" si="16"/>
      </c>
      <c r="R18" s="76" t="str">
        <f t="shared" si="5"/>
        <v> </v>
      </c>
      <c r="S18" s="144"/>
      <c r="T18" s="137">
        <f t="shared" si="17"/>
      </c>
      <c r="U18" s="76" t="str">
        <f t="shared" si="6"/>
        <v> </v>
      </c>
      <c r="V18" s="99"/>
      <c r="W18" s="137">
        <f t="shared" si="18"/>
      </c>
      <c r="X18" s="76" t="str">
        <f t="shared" si="7"/>
        <v> </v>
      </c>
      <c r="Y18" s="99"/>
      <c r="Z18" s="137">
        <f t="shared" si="19"/>
      </c>
      <c r="AA18" s="76" t="str">
        <f t="shared" si="8"/>
        <v> </v>
      </c>
      <c r="AB18" s="99"/>
      <c r="AC18" s="137">
        <f t="shared" si="20"/>
      </c>
      <c r="AD18" s="76" t="str">
        <f t="shared" si="9"/>
        <v> </v>
      </c>
      <c r="AE18" s="20"/>
      <c r="AF18" s="112" t="str">
        <f t="shared" si="10"/>
        <v> </v>
      </c>
      <c r="AG18" s="146"/>
      <c r="AH18" s="115">
        <f t="shared" si="11"/>
        <v>0</v>
      </c>
      <c r="AI18" s="111">
        <v>28</v>
      </c>
    </row>
    <row r="19" spans="1:35" ht="15">
      <c r="A19" s="114">
        <v>14</v>
      </c>
      <c r="B19" s="143"/>
      <c r="C19" s="76" t="str">
        <f t="shared" si="0"/>
        <v> </v>
      </c>
      <c r="D19" s="68"/>
      <c r="E19" s="137">
        <f t="shared" si="12"/>
      </c>
      <c r="F19" s="76" t="str">
        <f t="shared" si="1"/>
        <v> </v>
      </c>
      <c r="G19" s="68"/>
      <c r="H19" s="137">
        <f t="shared" si="13"/>
      </c>
      <c r="I19" s="76" t="str">
        <f t="shared" si="2"/>
        <v> </v>
      </c>
      <c r="J19" s="68"/>
      <c r="K19" s="137">
        <f t="shared" si="14"/>
      </c>
      <c r="L19" s="76" t="str">
        <f t="shared" si="3"/>
        <v> </v>
      </c>
      <c r="M19" s="144"/>
      <c r="N19" s="137">
        <f t="shared" si="15"/>
      </c>
      <c r="O19" s="76" t="str">
        <f t="shared" si="4"/>
        <v> </v>
      </c>
      <c r="P19" s="144"/>
      <c r="Q19" s="137">
        <f t="shared" si="16"/>
      </c>
      <c r="R19" s="76" t="str">
        <f t="shared" si="5"/>
        <v> </v>
      </c>
      <c r="S19" s="144"/>
      <c r="T19" s="137">
        <f t="shared" si="17"/>
      </c>
      <c r="U19" s="76" t="str">
        <f t="shared" si="6"/>
        <v> </v>
      </c>
      <c r="V19" s="99"/>
      <c r="W19" s="137">
        <f t="shared" si="18"/>
      </c>
      <c r="X19" s="76" t="str">
        <f t="shared" si="7"/>
        <v> </v>
      </c>
      <c r="Y19" s="99"/>
      <c r="Z19" s="137">
        <f t="shared" si="19"/>
      </c>
      <c r="AA19" s="76" t="str">
        <f t="shared" si="8"/>
        <v> </v>
      </c>
      <c r="AB19" s="99"/>
      <c r="AC19" s="137">
        <f t="shared" si="20"/>
      </c>
      <c r="AD19" s="76" t="str">
        <f t="shared" si="9"/>
        <v> </v>
      </c>
      <c r="AE19" s="20"/>
      <c r="AF19" s="112" t="str">
        <f t="shared" si="10"/>
        <v> </v>
      </c>
      <c r="AG19" s="146"/>
      <c r="AH19" s="115">
        <f t="shared" si="11"/>
        <v>0</v>
      </c>
      <c r="AI19" s="114">
        <v>29</v>
      </c>
    </row>
    <row r="20" spans="1:35" ht="15">
      <c r="A20" s="111">
        <v>15</v>
      </c>
      <c r="B20" s="143"/>
      <c r="C20" s="76" t="str">
        <f t="shared" si="0"/>
        <v> </v>
      </c>
      <c r="D20" s="68"/>
      <c r="E20" s="137">
        <f t="shared" si="12"/>
      </c>
      <c r="F20" s="76" t="str">
        <f t="shared" si="1"/>
        <v> </v>
      </c>
      <c r="G20" s="68"/>
      <c r="H20" s="137">
        <f t="shared" si="13"/>
      </c>
      <c r="I20" s="76" t="str">
        <f t="shared" si="2"/>
        <v> </v>
      </c>
      <c r="J20" s="68"/>
      <c r="K20" s="137">
        <f t="shared" si="14"/>
      </c>
      <c r="L20" s="76" t="str">
        <f t="shared" si="3"/>
        <v> </v>
      </c>
      <c r="M20" s="144"/>
      <c r="N20" s="137">
        <f t="shared" si="15"/>
      </c>
      <c r="O20" s="76" t="str">
        <f t="shared" si="4"/>
        <v> </v>
      </c>
      <c r="P20" s="144"/>
      <c r="Q20" s="137">
        <f t="shared" si="16"/>
      </c>
      <c r="R20" s="76" t="str">
        <f t="shared" si="5"/>
        <v> </v>
      </c>
      <c r="S20" s="144"/>
      <c r="T20" s="137">
        <f t="shared" si="17"/>
      </c>
      <c r="U20" s="76" t="str">
        <f t="shared" si="6"/>
        <v> </v>
      </c>
      <c r="V20" s="99"/>
      <c r="W20" s="137">
        <f t="shared" si="18"/>
      </c>
      <c r="X20" s="76" t="str">
        <f t="shared" si="7"/>
        <v> </v>
      </c>
      <c r="Y20" s="99"/>
      <c r="Z20" s="137">
        <f t="shared" si="19"/>
      </c>
      <c r="AA20" s="76" t="str">
        <f t="shared" si="8"/>
        <v> </v>
      </c>
      <c r="AB20" s="99"/>
      <c r="AC20" s="137">
        <f t="shared" si="20"/>
      </c>
      <c r="AD20" s="76" t="str">
        <f t="shared" si="9"/>
        <v> </v>
      </c>
      <c r="AE20" s="20"/>
      <c r="AF20" s="112" t="str">
        <f t="shared" si="10"/>
        <v> </v>
      </c>
      <c r="AG20" s="146"/>
      <c r="AH20" s="115">
        <f t="shared" si="11"/>
        <v>0</v>
      </c>
      <c r="AI20" s="111">
        <v>32</v>
      </c>
    </row>
    <row r="21" spans="1:35" ht="15">
      <c r="A21" s="114">
        <v>16</v>
      </c>
      <c r="B21" s="143"/>
      <c r="C21" s="76" t="str">
        <f t="shared" si="0"/>
        <v> </v>
      </c>
      <c r="D21" s="68"/>
      <c r="E21" s="137">
        <f t="shared" si="12"/>
      </c>
      <c r="F21" s="76" t="str">
        <f t="shared" si="1"/>
        <v> </v>
      </c>
      <c r="G21" s="68"/>
      <c r="H21" s="137">
        <f t="shared" si="13"/>
      </c>
      <c r="I21" s="76" t="str">
        <f t="shared" si="2"/>
        <v> </v>
      </c>
      <c r="J21" s="68"/>
      <c r="K21" s="137">
        <f t="shared" si="14"/>
      </c>
      <c r="L21" s="76" t="str">
        <f t="shared" si="3"/>
        <v> </v>
      </c>
      <c r="M21" s="144"/>
      <c r="N21" s="137">
        <f t="shared" si="15"/>
      </c>
      <c r="O21" s="76" t="str">
        <f t="shared" si="4"/>
        <v> </v>
      </c>
      <c r="P21" s="144"/>
      <c r="Q21" s="137">
        <f t="shared" si="16"/>
      </c>
      <c r="R21" s="76" t="str">
        <f t="shared" si="5"/>
        <v> </v>
      </c>
      <c r="S21" s="144"/>
      <c r="T21" s="137">
        <f t="shared" si="17"/>
      </c>
      <c r="U21" s="76" t="str">
        <f t="shared" si="6"/>
        <v> </v>
      </c>
      <c r="V21" s="99"/>
      <c r="W21" s="137">
        <f t="shared" si="18"/>
      </c>
      <c r="X21" s="76" t="str">
        <f t="shared" si="7"/>
        <v> </v>
      </c>
      <c r="Y21" s="99"/>
      <c r="Z21" s="137">
        <f t="shared" si="19"/>
      </c>
      <c r="AA21" s="76" t="str">
        <f t="shared" si="8"/>
        <v> </v>
      </c>
      <c r="AB21" s="99"/>
      <c r="AC21" s="137">
        <f t="shared" si="20"/>
      </c>
      <c r="AD21" s="76" t="str">
        <f t="shared" si="9"/>
        <v> </v>
      </c>
      <c r="AE21" s="20"/>
      <c r="AF21" s="112" t="str">
        <f t="shared" si="10"/>
        <v> </v>
      </c>
      <c r="AG21" s="146"/>
      <c r="AH21" s="115">
        <f t="shared" si="11"/>
        <v>0</v>
      </c>
      <c r="AI21" s="114">
        <v>34</v>
      </c>
    </row>
    <row r="22" spans="1:35" ht="15">
      <c r="A22" s="111">
        <v>17</v>
      </c>
      <c r="B22" s="143"/>
      <c r="C22" s="76" t="str">
        <f t="shared" si="0"/>
        <v> </v>
      </c>
      <c r="D22" s="68"/>
      <c r="E22" s="137">
        <f t="shared" si="12"/>
      </c>
      <c r="F22" s="76" t="str">
        <f t="shared" si="1"/>
        <v> </v>
      </c>
      <c r="G22" s="68"/>
      <c r="H22" s="137">
        <f t="shared" si="13"/>
      </c>
      <c r="I22" s="76" t="str">
        <f t="shared" si="2"/>
        <v> </v>
      </c>
      <c r="J22" s="68"/>
      <c r="K22" s="137">
        <f t="shared" si="14"/>
      </c>
      <c r="L22" s="76" t="str">
        <f t="shared" si="3"/>
        <v> </v>
      </c>
      <c r="M22" s="144"/>
      <c r="N22" s="137">
        <f t="shared" si="15"/>
      </c>
      <c r="O22" s="76" t="str">
        <f t="shared" si="4"/>
        <v> </v>
      </c>
      <c r="P22" s="144"/>
      <c r="Q22" s="137">
        <f t="shared" si="16"/>
      </c>
      <c r="R22" s="76" t="str">
        <f t="shared" si="5"/>
        <v> </v>
      </c>
      <c r="S22" s="144"/>
      <c r="T22" s="137">
        <f t="shared" si="17"/>
      </c>
      <c r="U22" s="76" t="str">
        <f t="shared" si="6"/>
        <v> </v>
      </c>
      <c r="V22" s="99"/>
      <c r="W22" s="137">
        <f t="shared" si="18"/>
      </c>
      <c r="X22" s="76" t="str">
        <f t="shared" si="7"/>
        <v> </v>
      </c>
      <c r="Y22" s="99"/>
      <c r="Z22" s="137">
        <f t="shared" si="19"/>
      </c>
      <c r="AA22" s="76" t="str">
        <f t="shared" si="8"/>
        <v> </v>
      </c>
      <c r="AB22" s="99"/>
      <c r="AC22" s="137">
        <f t="shared" si="20"/>
      </c>
      <c r="AD22" s="76" t="str">
        <f t="shared" si="9"/>
        <v> </v>
      </c>
      <c r="AE22" s="20"/>
      <c r="AF22" s="112" t="str">
        <f t="shared" si="10"/>
        <v> </v>
      </c>
      <c r="AG22" s="146"/>
      <c r="AH22" s="115">
        <f t="shared" si="11"/>
        <v>0</v>
      </c>
      <c r="AI22" s="111">
        <v>36</v>
      </c>
    </row>
    <row r="23" spans="1:35" ht="15">
      <c r="A23" s="114">
        <v>18</v>
      </c>
      <c r="B23" s="143"/>
      <c r="C23" s="76" t="str">
        <f t="shared" si="0"/>
        <v> </v>
      </c>
      <c r="D23" s="68"/>
      <c r="E23" s="137">
        <f t="shared" si="12"/>
      </c>
      <c r="F23" s="76" t="str">
        <f t="shared" si="1"/>
        <v> </v>
      </c>
      <c r="G23" s="68"/>
      <c r="H23" s="137">
        <f t="shared" si="13"/>
      </c>
      <c r="I23" s="76" t="str">
        <f t="shared" si="2"/>
        <v> </v>
      </c>
      <c r="J23" s="68"/>
      <c r="K23" s="137">
        <f t="shared" si="14"/>
      </c>
      <c r="L23" s="76" t="str">
        <f t="shared" si="3"/>
        <v> </v>
      </c>
      <c r="M23" s="99"/>
      <c r="N23" s="137">
        <f t="shared" si="15"/>
      </c>
      <c r="O23" s="76" t="str">
        <f t="shared" si="4"/>
        <v> </v>
      </c>
      <c r="P23" s="99"/>
      <c r="Q23" s="137">
        <f t="shared" si="16"/>
      </c>
      <c r="R23" s="76" t="str">
        <f t="shared" si="5"/>
        <v> </v>
      </c>
      <c r="S23" s="99"/>
      <c r="T23" s="137">
        <f t="shared" si="17"/>
      </c>
      <c r="U23" s="76" t="str">
        <f t="shared" si="6"/>
        <v> </v>
      </c>
      <c r="V23" s="99"/>
      <c r="W23" s="137">
        <f t="shared" si="18"/>
      </c>
      <c r="X23" s="76" t="str">
        <f t="shared" si="7"/>
        <v> </v>
      </c>
      <c r="Y23" s="99"/>
      <c r="Z23" s="137">
        <f t="shared" si="19"/>
      </c>
      <c r="AA23" s="76" t="str">
        <f t="shared" si="8"/>
        <v> </v>
      </c>
      <c r="AB23" s="99"/>
      <c r="AC23" s="137">
        <f t="shared" si="20"/>
      </c>
      <c r="AD23" s="76" t="str">
        <f t="shared" si="9"/>
        <v> </v>
      </c>
      <c r="AE23" s="20"/>
      <c r="AF23" s="112" t="str">
        <f t="shared" si="10"/>
        <v> </v>
      </c>
      <c r="AG23" s="146"/>
      <c r="AH23" s="115">
        <f t="shared" si="11"/>
        <v>0</v>
      </c>
      <c r="AI23" s="114">
        <v>37</v>
      </c>
    </row>
    <row r="24" spans="1:35" ht="15">
      <c r="A24" s="111">
        <v>19</v>
      </c>
      <c r="B24" s="143"/>
      <c r="C24" s="76" t="str">
        <f t="shared" si="0"/>
        <v> </v>
      </c>
      <c r="D24" s="68"/>
      <c r="E24" s="137">
        <f t="shared" si="12"/>
      </c>
      <c r="F24" s="76" t="str">
        <f t="shared" si="1"/>
        <v> </v>
      </c>
      <c r="G24" s="68"/>
      <c r="H24" s="137">
        <f t="shared" si="13"/>
      </c>
      <c r="I24" s="76" t="str">
        <f t="shared" si="2"/>
        <v> </v>
      </c>
      <c r="J24" s="68"/>
      <c r="K24" s="137">
        <f t="shared" si="14"/>
      </c>
      <c r="L24" s="76" t="str">
        <f t="shared" si="3"/>
        <v> </v>
      </c>
      <c r="M24" s="99"/>
      <c r="N24" s="137">
        <f t="shared" si="15"/>
      </c>
      <c r="O24" s="76" t="str">
        <f t="shared" si="4"/>
        <v> </v>
      </c>
      <c r="P24" s="99"/>
      <c r="Q24" s="137">
        <f t="shared" si="16"/>
      </c>
      <c r="R24" s="76" t="str">
        <f t="shared" si="5"/>
        <v> </v>
      </c>
      <c r="S24" s="99"/>
      <c r="T24" s="137">
        <f t="shared" si="17"/>
      </c>
      <c r="U24" s="76" t="str">
        <f t="shared" si="6"/>
        <v> </v>
      </c>
      <c r="V24" s="99"/>
      <c r="W24" s="137">
        <f t="shared" si="18"/>
      </c>
      <c r="X24" s="76" t="str">
        <f t="shared" si="7"/>
        <v> </v>
      </c>
      <c r="Y24" s="99"/>
      <c r="Z24" s="137">
        <f t="shared" si="19"/>
      </c>
      <c r="AA24" s="76" t="str">
        <f t="shared" si="8"/>
        <v> </v>
      </c>
      <c r="AB24" s="99"/>
      <c r="AC24" s="137">
        <f t="shared" si="20"/>
      </c>
      <c r="AD24" s="76" t="str">
        <f t="shared" si="9"/>
        <v> </v>
      </c>
      <c r="AE24" s="20"/>
      <c r="AF24" s="112" t="str">
        <f t="shared" si="10"/>
        <v> </v>
      </c>
      <c r="AG24" s="146"/>
      <c r="AH24" s="115">
        <f t="shared" si="11"/>
        <v>0</v>
      </c>
      <c r="AI24" s="111">
        <v>39</v>
      </c>
    </row>
    <row r="25" spans="1:35" ht="15">
      <c r="A25" s="114">
        <v>20</v>
      </c>
      <c r="B25" s="143"/>
      <c r="C25" s="76" t="str">
        <f t="shared" si="0"/>
        <v> </v>
      </c>
      <c r="D25" s="68"/>
      <c r="E25" s="137">
        <f t="shared" si="12"/>
      </c>
      <c r="F25" s="76" t="str">
        <f t="shared" si="1"/>
        <v> </v>
      </c>
      <c r="G25" s="68"/>
      <c r="H25" s="137">
        <f t="shared" si="13"/>
      </c>
      <c r="I25" s="76" t="str">
        <f t="shared" si="2"/>
        <v> </v>
      </c>
      <c r="J25" s="68"/>
      <c r="K25" s="137">
        <f t="shared" si="14"/>
      </c>
      <c r="L25" s="76" t="str">
        <f t="shared" si="3"/>
        <v> </v>
      </c>
      <c r="M25" s="99"/>
      <c r="N25" s="137">
        <f t="shared" si="15"/>
      </c>
      <c r="O25" s="76" t="str">
        <f t="shared" si="4"/>
        <v> </v>
      </c>
      <c r="P25" s="99"/>
      <c r="Q25" s="137">
        <f t="shared" si="16"/>
      </c>
      <c r="R25" s="76" t="str">
        <f t="shared" si="5"/>
        <v> </v>
      </c>
      <c r="S25" s="99"/>
      <c r="T25" s="137">
        <f t="shared" si="17"/>
      </c>
      <c r="U25" s="76" t="str">
        <f t="shared" si="6"/>
        <v> </v>
      </c>
      <c r="V25" s="99"/>
      <c r="W25" s="137">
        <f t="shared" si="18"/>
      </c>
      <c r="X25" s="76" t="str">
        <f t="shared" si="7"/>
        <v> </v>
      </c>
      <c r="Y25" s="99"/>
      <c r="Z25" s="137">
        <f t="shared" si="19"/>
      </c>
      <c r="AA25" s="76" t="str">
        <f t="shared" si="8"/>
        <v> </v>
      </c>
      <c r="AB25" s="99"/>
      <c r="AC25" s="137">
        <f t="shared" si="20"/>
      </c>
      <c r="AD25" s="76" t="str">
        <f t="shared" si="9"/>
        <v> </v>
      </c>
      <c r="AE25" s="20"/>
      <c r="AF25" s="112" t="str">
        <f t="shared" si="10"/>
        <v> </v>
      </c>
      <c r="AG25" s="146"/>
      <c r="AH25" s="115">
        <f t="shared" si="11"/>
        <v>0</v>
      </c>
      <c r="AI25" s="114">
        <v>40</v>
      </c>
    </row>
    <row r="26" spans="1:35" ht="15">
      <c r="A26" s="111">
        <v>21</v>
      </c>
      <c r="B26" s="143"/>
      <c r="C26" s="76" t="str">
        <f t="shared" si="0"/>
        <v> </v>
      </c>
      <c r="D26" s="68"/>
      <c r="E26" s="137">
        <f t="shared" si="12"/>
      </c>
      <c r="F26" s="76" t="str">
        <f t="shared" si="1"/>
        <v> </v>
      </c>
      <c r="G26" s="68"/>
      <c r="H26" s="137">
        <f t="shared" si="13"/>
      </c>
      <c r="I26" s="76" t="str">
        <f t="shared" si="2"/>
        <v> </v>
      </c>
      <c r="J26" s="68"/>
      <c r="K26" s="137">
        <f t="shared" si="14"/>
      </c>
      <c r="L26" s="76" t="str">
        <f t="shared" si="3"/>
        <v> </v>
      </c>
      <c r="M26" s="99"/>
      <c r="N26" s="137">
        <f t="shared" si="15"/>
      </c>
      <c r="O26" s="76" t="str">
        <f t="shared" si="4"/>
        <v> </v>
      </c>
      <c r="P26" s="99"/>
      <c r="Q26" s="137">
        <f t="shared" si="16"/>
      </c>
      <c r="R26" s="76" t="str">
        <f t="shared" si="5"/>
        <v> </v>
      </c>
      <c r="S26" s="99"/>
      <c r="T26" s="137">
        <f t="shared" si="17"/>
      </c>
      <c r="U26" s="76" t="str">
        <f t="shared" si="6"/>
        <v> </v>
      </c>
      <c r="V26" s="99"/>
      <c r="W26" s="137">
        <f t="shared" si="18"/>
      </c>
      <c r="X26" s="76" t="str">
        <f t="shared" si="7"/>
        <v> </v>
      </c>
      <c r="Y26" s="99"/>
      <c r="Z26" s="137">
        <f t="shared" si="19"/>
      </c>
      <c r="AA26" s="76" t="str">
        <f t="shared" si="8"/>
        <v> </v>
      </c>
      <c r="AB26" s="99"/>
      <c r="AC26" s="137">
        <f t="shared" si="20"/>
      </c>
      <c r="AD26" s="76" t="str">
        <f t="shared" si="9"/>
        <v> </v>
      </c>
      <c r="AE26" s="20"/>
      <c r="AF26" s="112" t="str">
        <f t="shared" si="10"/>
        <v> </v>
      </c>
      <c r="AG26" s="146"/>
      <c r="AH26" s="115">
        <f t="shared" si="11"/>
        <v>0</v>
      </c>
      <c r="AI26" s="111">
        <v>41</v>
      </c>
    </row>
    <row r="27" spans="1:35" ht="15">
      <c r="A27" s="114">
        <v>22</v>
      </c>
      <c r="B27" s="143"/>
      <c r="C27" s="76" t="str">
        <f t="shared" si="0"/>
        <v> </v>
      </c>
      <c r="D27" s="68"/>
      <c r="E27" s="137">
        <f t="shared" si="12"/>
      </c>
      <c r="F27" s="76" t="str">
        <f t="shared" si="1"/>
        <v> </v>
      </c>
      <c r="G27" s="68"/>
      <c r="H27" s="137">
        <f t="shared" si="13"/>
      </c>
      <c r="I27" s="76" t="str">
        <f t="shared" si="2"/>
        <v> </v>
      </c>
      <c r="J27" s="68"/>
      <c r="K27" s="137">
        <f t="shared" si="14"/>
      </c>
      <c r="L27" s="76" t="str">
        <f t="shared" si="3"/>
        <v> </v>
      </c>
      <c r="M27" s="99"/>
      <c r="N27" s="137">
        <f t="shared" si="15"/>
      </c>
      <c r="O27" s="76" t="str">
        <f t="shared" si="4"/>
        <v> </v>
      </c>
      <c r="P27" s="99"/>
      <c r="Q27" s="137">
        <f t="shared" si="16"/>
      </c>
      <c r="R27" s="76" t="str">
        <f t="shared" si="5"/>
        <v> </v>
      </c>
      <c r="S27" s="99"/>
      <c r="T27" s="137">
        <f t="shared" si="17"/>
      </c>
      <c r="U27" s="76" t="str">
        <f t="shared" si="6"/>
        <v> </v>
      </c>
      <c r="V27" s="99"/>
      <c r="W27" s="137">
        <f t="shared" si="18"/>
      </c>
      <c r="X27" s="76" t="str">
        <f t="shared" si="7"/>
        <v> </v>
      </c>
      <c r="Y27" s="99"/>
      <c r="Z27" s="137">
        <f t="shared" si="19"/>
      </c>
      <c r="AA27" s="76" t="str">
        <f t="shared" si="8"/>
        <v> </v>
      </c>
      <c r="AB27" s="99"/>
      <c r="AC27" s="137">
        <f t="shared" si="20"/>
      </c>
      <c r="AD27" s="76" t="str">
        <f t="shared" si="9"/>
        <v> </v>
      </c>
      <c r="AE27" s="20"/>
      <c r="AF27" s="112" t="str">
        <f t="shared" si="10"/>
        <v> </v>
      </c>
      <c r="AG27" s="146"/>
      <c r="AH27" s="115">
        <f t="shared" si="11"/>
        <v>0</v>
      </c>
      <c r="AI27" s="114">
        <v>42</v>
      </c>
    </row>
    <row r="28" spans="1:35" ht="15">
      <c r="A28" s="111">
        <v>23</v>
      </c>
      <c r="B28" s="143"/>
      <c r="C28" s="76" t="str">
        <f t="shared" si="0"/>
        <v> </v>
      </c>
      <c r="D28" s="68"/>
      <c r="E28" s="137">
        <f t="shared" si="12"/>
      </c>
      <c r="F28" s="76" t="str">
        <f t="shared" si="1"/>
        <v> </v>
      </c>
      <c r="G28" s="68"/>
      <c r="H28" s="137">
        <f t="shared" si="13"/>
      </c>
      <c r="I28" s="76" t="str">
        <f t="shared" si="2"/>
        <v> </v>
      </c>
      <c r="J28" s="68"/>
      <c r="K28" s="137">
        <f t="shared" si="14"/>
      </c>
      <c r="L28" s="76" t="str">
        <f t="shared" si="3"/>
        <v> </v>
      </c>
      <c r="M28" s="99"/>
      <c r="N28" s="137">
        <f t="shared" si="15"/>
      </c>
      <c r="O28" s="76" t="str">
        <f t="shared" si="4"/>
        <v> </v>
      </c>
      <c r="P28" s="99"/>
      <c r="Q28" s="137">
        <f t="shared" si="16"/>
      </c>
      <c r="R28" s="76" t="str">
        <f t="shared" si="5"/>
        <v> </v>
      </c>
      <c r="S28" s="99"/>
      <c r="T28" s="137">
        <f t="shared" si="17"/>
      </c>
      <c r="U28" s="76" t="str">
        <f t="shared" si="6"/>
        <v> </v>
      </c>
      <c r="V28" s="99"/>
      <c r="W28" s="137">
        <f t="shared" si="18"/>
      </c>
      <c r="X28" s="76" t="str">
        <f t="shared" si="7"/>
        <v> </v>
      </c>
      <c r="Y28" s="99"/>
      <c r="Z28" s="137">
        <f t="shared" si="19"/>
      </c>
      <c r="AA28" s="76" t="str">
        <f t="shared" si="8"/>
        <v> </v>
      </c>
      <c r="AB28" s="99"/>
      <c r="AC28" s="137">
        <f t="shared" si="20"/>
      </c>
      <c r="AD28" s="76" t="str">
        <f t="shared" si="9"/>
        <v> </v>
      </c>
      <c r="AE28" s="20"/>
      <c r="AF28" s="112" t="str">
        <f t="shared" si="10"/>
        <v> </v>
      </c>
      <c r="AG28" s="146"/>
      <c r="AH28" s="115">
        <f t="shared" si="11"/>
        <v>0</v>
      </c>
      <c r="AI28" s="111">
        <v>45</v>
      </c>
    </row>
    <row r="29" spans="1:35" ht="15">
      <c r="A29" s="114">
        <v>24</v>
      </c>
      <c r="B29" s="143"/>
      <c r="C29" s="76" t="str">
        <f t="shared" si="0"/>
        <v> </v>
      </c>
      <c r="D29" s="68"/>
      <c r="E29" s="137">
        <f t="shared" si="12"/>
      </c>
      <c r="F29" s="76" t="str">
        <f t="shared" si="1"/>
        <v> </v>
      </c>
      <c r="G29" s="68"/>
      <c r="H29" s="137">
        <f t="shared" si="13"/>
      </c>
      <c r="I29" s="76" t="str">
        <f t="shared" si="2"/>
        <v> </v>
      </c>
      <c r="J29" s="68"/>
      <c r="K29" s="137">
        <f t="shared" si="14"/>
      </c>
      <c r="L29" s="76" t="str">
        <f t="shared" si="3"/>
        <v> </v>
      </c>
      <c r="M29" s="99"/>
      <c r="N29" s="137">
        <f t="shared" si="15"/>
      </c>
      <c r="O29" s="76" t="str">
        <f t="shared" si="4"/>
        <v> </v>
      </c>
      <c r="P29" s="99"/>
      <c r="Q29" s="137">
        <f t="shared" si="16"/>
      </c>
      <c r="R29" s="76" t="str">
        <f t="shared" si="5"/>
        <v> </v>
      </c>
      <c r="S29" s="99"/>
      <c r="T29" s="137">
        <f t="shared" si="17"/>
      </c>
      <c r="U29" s="76" t="str">
        <f t="shared" si="6"/>
        <v> </v>
      </c>
      <c r="V29" s="99"/>
      <c r="W29" s="137">
        <f t="shared" si="18"/>
      </c>
      <c r="X29" s="76" t="str">
        <f t="shared" si="7"/>
        <v> </v>
      </c>
      <c r="Y29" s="99"/>
      <c r="Z29" s="137">
        <f t="shared" si="19"/>
      </c>
      <c r="AA29" s="76" t="str">
        <f t="shared" si="8"/>
        <v> </v>
      </c>
      <c r="AB29" s="99"/>
      <c r="AC29" s="137">
        <f t="shared" si="20"/>
      </c>
      <c r="AD29" s="76" t="str">
        <f t="shared" si="9"/>
        <v> </v>
      </c>
      <c r="AE29" s="20"/>
      <c r="AF29" s="112" t="str">
        <f t="shared" si="10"/>
        <v> </v>
      </c>
      <c r="AG29" s="146"/>
      <c r="AH29" s="115">
        <f t="shared" si="11"/>
        <v>0</v>
      </c>
      <c r="AI29" s="114">
        <v>48</v>
      </c>
    </row>
    <row r="30" spans="1:35" ht="15">
      <c r="A30" s="111">
        <v>25</v>
      </c>
      <c r="B30" s="143"/>
      <c r="C30" s="76" t="str">
        <f t="shared" si="0"/>
        <v> </v>
      </c>
      <c r="D30" s="68"/>
      <c r="E30" s="137">
        <f t="shared" si="12"/>
      </c>
      <c r="F30" s="76" t="str">
        <f t="shared" si="1"/>
        <v> </v>
      </c>
      <c r="G30" s="68"/>
      <c r="H30" s="137">
        <f t="shared" si="13"/>
      </c>
      <c r="I30" s="76" t="str">
        <f t="shared" si="2"/>
        <v> </v>
      </c>
      <c r="J30" s="68"/>
      <c r="K30" s="137">
        <f t="shared" si="14"/>
      </c>
      <c r="L30" s="76" t="str">
        <f t="shared" si="3"/>
        <v> </v>
      </c>
      <c r="M30" s="99"/>
      <c r="N30" s="137">
        <f t="shared" si="15"/>
      </c>
      <c r="O30" s="76" t="str">
        <f t="shared" si="4"/>
        <v> </v>
      </c>
      <c r="P30" s="99"/>
      <c r="Q30" s="137">
        <f t="shared" si="16"/>
      </c>
      <c r="R30" s="76" t="str">
        <f t="shared" si="5"/>
        <v> </v>
      </c>
      <c r="S30" s="99"/>
      <c r="T30" s="137">
        <f t="shared" si="17"/>
      </c>
      <c r="U30" s="76" t="str">
        <f t="shared" si="6"/>
        <v> </v>
      </c>
      <c r="V30" s="99"/>
      <c r="W30" s="137">
        <f t="shared" si="18"/>
      </c>
      <c r="X30" s="76" t="str">
        <f t="shared" si="7"/>
        <v> </v>
      </c>
      <c r="Y30" s="99"/>
      <c r="Z30" s="137">
        <f t="shared" si="19"/>
      </c>
      <c r="AA30" s="76" t="str">
        <f t="shared" si="8"/>
        <v> </v>
      </c>
      <c r="AB30" s="99"/>
      <c r="AC30" s="137">
        <f t="shared" si="20"/>
      </c>
      <c r="AD30" s="76" t="str">
        <f t="shared" si="9"/>
        <v> </v>
      </c>
      <c r="AE30" s="20"/>
      <c r="AF30" s="112" t="str">
        <f t="shared" si="10"/>
        <v> </v>
      </c>
      <c r="AG30" s="146"/>
      <c r="AH30" s="115">
        <f t="shared" si="11"/>
        <v>0</v>
      </c>
      <c r="AI30" s="111">
        <v>49</v>
      </c>
    </row>
    <row r="31" spans="1:35" ht="15">
      <c r="A31" s="114">
        <v>26</v>
      </c>
      <c r="B31" s="143"/>
      <c r="C31" s="76" t="str">
        <f t="shared" si="0"/>
        <v> </v>
      </c>
      <c r="D31" s="68"/>
      <c r="E31" s="137">
        <f t="shared" si="12"/>
      </c>
      <c r="F31" s="76" t="str">
        <f t="shared" si="1"/>
        <v> </v>
      </c>
      <c r="G31" s="68"/>
      <c r="H31" s="137">
        <f t="shared" si="13"/>
      </c>
      <c r="I31" s="76" t="str">
        <f t="shared" si="2"/>
        <v> </v>
      </c>
      <c r="J31" s="68"/>
      <c r="K31" s="137">
        <f t="shared" si="14"/>
      </c>
      <c r="L31" s="76" t="str">
        <f t="shared" si="3"/>
        <v> </v>
      </c>
      <c r="M31" s="99"/>
      <c r="N31" s="137">
        <f t="shared" si="15"/>
      </c>
      <c r="O31" s="76" t="str">
        <f t="shared" si="4"/>
        <v> </v>
      </c>
      <c r="P31" s="99"/>
      <c r="Q31" s="137">
        <f t="shared" si="16"/>
      </c>
      <c r="R31" s="76" t="str">
        <f t="shared" si="5"/>
        <v> </v>
      </c>
      <c r="S31" s="99"/>
      <c r="T31" s="137">
        <f t="shared" si="17"/>
      </c>
      <c r="U31" s="76" t="str">
        <f t="shared" si="6"/>
        <v> </v>
      </c>
      <c r="V31" s="99"/>
      <c r="W31" s="137">
        <f t="shared" si="18"/>
      </c>
      <c r="X31" s="76" t="str">
        <f t="shared" si="7"/>
        <v> </v>
      </c>
      <c r="Y31" s="99"/>
      <c r="Z31" s="137">
        <f t="shared" si="19"/>
      </c>
      <c r="AA31" s="76" t="str">
        <f t="shared" si="8"/>
        <v> </v>
      </c>
      <c r="AB31" s="99"/>
      <c r="AC31" s="137">
        <f t="shared" si="20"/>
      </c>
      <c r="AD31" s="76" t="str">
        <f t="shared" si="9"/>
        <v> </v>
      </c>
      <c r="AE31" s="20"/>
      <c r="AF31" s="112" t="str">
        <f t="shared" si="10"/>
        <v> </v>
      </c>
      <c r="AG31" s="146"/>
      <c r="AH31" s="115">
        <f t="shared" si="11"/>
        <v>0</v>
      </c>
      <c r="AI31" s="114">
        <v>50</v>
      </c>
    </row>
    <row r="32" spans="1:35" ht="15">
      <c r="A32" s="111">
        <v>27</v>
      </c>
      <c r="B32" s="143"/>
      <c r="C32" s="76" t="str">
        <f t="shared" si="0"/>
        <v> </v>
      </c>
      <c r="D32" s="68"/>
      <c r="E32" s="137">
        <f t="shared" si="12"/>
      </c>
      <c r="F32" s="76" t="str">
        <f t="shared" si="1"/>
        <v> </v>
      </c>
      <c r="G32" s="68"/>
      <c r="H32" s="137">
        <f t="shared" si="13"/>
      </c>
      <c r="I32" s="76" t="str">
        <f t="shared" si="2"/>
        <v> </v>
      </c>
      <c r="J32" s="68"/>
      <c r="K32" s="137">
        <f t="shared" si="14"/>
      </c>
      <c r="L32" s="76" t="str">
        <f t="shared" si="3"/>
        <v> </v>
      </c>
      <c r="M32" s="99"/>
      <c r="N32" s="137">
        <f t="shared" si="15"/>
      </c>
      <c r="O32" s="76" t="str">
        <f t="shared" si="4"/>
        <v> </v>
      </c>
      <c r="P32" s="99"/>
      <c r="Q32" s="137">
        <f t="shared" si="16"/>
      </c>
      <c r="R32" s="76" t="str">
        <f t="shared" si="5"/>
        <v> </v>
      </c>
      <c r="S32" s="99"/>
      <c r="T32" s="137">
        <f t="shared" si="17"/>
      </c>
      <c r="U32" s="76" t="str">
        <f t="shared" si="6"/>
        <v> </v>
      </c>
      <c r="V32" s="99"/>
      <c r="W32" s="137">
        <f t="shared" si="18"/>
      </c>
      <c r="X32" s="76" t="str">
        <f t="shared" si="7"/>
        <v> </v>
      </c>
      <c r="Y32" s="99"/>
      <c r="Z32" s="137">
        <f t="shared" si="19"/>
      </c>
      <c r="AA32" s="76" t="str">
        <f t="shared" si="8"/>
        <v> </v>
      </c>
      <c r="AB32" s="99"/>
      <c r="AC32" s="137">
        <f t="shared" si="20"/>
      </c>
      <c r="AD32" s="76" t="str">
        <f t="shared" si="9"/>
        <v> </v>
      </c>
      <c r="AE32" s="20"/>
      <c r="AF32" s="112" t="str">
        <f t="shared" si="10"/>
        <v> </v>
      </c>
      <c r="AG32" s="146"/>
      <c r="AH32" s="115">
        <f t="shared" si="11"/>
        <v>0</v>
      </c>
      <c r="AI32" s="111">
        <v>51</v>
      </c>
    </row>
    <row r="33" spans="1:35" ht="15">
      <c r="A33" s="114">
        <v>28</v>
      </c>
      <c r="B33" s="143"/>
      <c r="C33" s="76" t="str">
        <f t="shared" si="0"/>
        <v> </v>
      </c>
      <c r="D33" s="68"/>
      <c r="E33" s="137">
        <f t="shared" si="12"/>
      </c>
      <c r="F33" s="76" t="str">
        <f t="shared" si="1"/>
        <v> </v>
      </c>
      <c r="G33" s="68"/>
      <c r="H33" s="137">
        <f t="shared" si="13"/>
      </c>
      <c r="I33" s="76" t="str">
        <f t="shared" si="2"/>
        <v> </v>
      </c>
      <c r="J33" s="68"/>
      <c r="K33" s="137">
        <f t="shared" si="14"/>
      </c>
      <c r="L33" s="76" t="str">
        <f t="shared" si="3"/>
        <v> </v>
      </c>
      <c r="M33" s="99"/>
      <c r="N33" s="137">
        <f t="shared" si="15"/>
      </c>
      <c r="O33" s="76" t="str">
        <f t="shared" si="4"/>
        <v> </v>
      </c>
      <c r="P33" s="99"/>
      <c r="Q33" s="137">
        <f t="shared" si="16"/>
      </c>
      <c r="R33" s="76" t="str">
        <f t="shared" si="5"/>
        <v> </v>
      </c>
      <c r="S33" s="99"/>
      <c r="T33" s="137">
        <f t="shared" si="17"/>
      </c>
      <c r="U33" s="76" t="str">
        <f t="shared" si="6"/>
        <v> </v>
      </c>
      <c r="V33" s="99"/>
      <c r="W33" s="137">
        <f t="shared" si="18"/>
      </c>
      <c r="X33" s="76" t="str">
        <f t="shared" si="7"/>
        <v> </v>
      </c>
      <c r="Y33" s="99"/>
      <c r="Z33" s="137">
        <f t="shared" si="19"/>
      </c>
      <c r="AA33" s="76" t="str">
        <f t="shared" si="8"/>
        <v> </v>
      </c>
      <c r="AB33" s="99"/>
      <c r="AC33" s="137">
        <f t="shared" si="20"/>
      </c>
      <c r="AD33" s="76" t="str">
        <f t="shared" si="9"/>
        <v> </v>
      </c>
      <c r="AE33" s="20"/>
      <c r="AF33" s="112" t="str">
        <f t="shared" si="10"/>
        <v> </v>
      </c>
      <c r="AG33" s="146"/>
      <c r="AH33" s="115">
        <f t="shared" si="11"/>
        <v>0</v>
      </c>
      <c r="AI33" s="114">
        <v>53</v>
      </c>
    </row>
    <row r="34" spans="1:35" ht="15">
      <c r="A34" s="111">
        <v>29</v>
      </c>
      <c r="B34" s="143"/>
      <c r="C34" s="76" t="str">
        <f t="shared" si="0"/>
        <v> </v>
      </c>
      <c r="D34" s="68"/>
      <c r="E34" s="137">
        <f t="shared" si="12"/>
      </c>
      <c r="F34" s="76" t="str">
        <f t="shared" si="1"/>
        <v> </v>
      </c>
      <c r="G34" s="68"/>
      <c r="H34" s="137">
        <f t="shared" si="13"/>
      </c>
      <c r="I34" s="76" t="str">
        <f t="shared" si="2"/>
        <v> </v>
      </c>
      <c r="J34" s="68"/>
      <c r="K34" s="137">
        <f t="shared" si="14"/>
      </c>
      <c r="L34" s="76" t="str">
        <f t="shared" si="3"/>
        <v> </v>
      </c>
      <c r="M34" s="99"/>
      <c r="N34" s="137">
        <f t="shared" si="15"/>
      </c>
      <c r="O34" s="76" t="str">
        <f t="shared" si="4"/>
        <v> </v>
      </c>
      <c r="P34" s="99"/>
      <c r="Q34" s="137">
        <f t="shared" si="16"/>
      </c>
      <c r="R34" s="76" t="str">
        <f t="shared" si="5"/>
        <v> </v>
      </c>
      <c r="S34" s="99"/>
      <c r="T34" s="137">
        <f t="shared" si="17"/>
      </c>
      <c r="U34" s="76" t="str">
        <f t="shared" si="6"/>
        <v> </v>
      </c>
      <c r="V34" s="99"/>
      <c r="W34" s="137">
        <f t="shared" si="18"/>
      </c>
      <c r="X34" s="76" t="str">
        <f t="shared" si="7"/>
        <v> </v>
      </c>
      <c r="Y34" s="99"/>
      <c r="Z34" s="137">
        <f t="shared" si="19"/>
      </c>
      <c r="AA34" s="76" t="str">
        <f t="shared" si="8"/>
        <v> </v>
      </c>
      <c r="AB34" s="99"/>
      <c r="AC34" s="137">
        <f t="shared" si="20"/>
      </c>
      <c r="AD34" s="76" t="str">
        <f t="shared" si="9"/>
        <v> </v>
      </c>
      <c r="AE34" s="20"/>
      <c r="AF34" s="112" t="str">
        <f t="shared" si="10"/>
        <v> </v>
      </c>
      <c r="AG34" s="146"/>
      <c r="AH34" s="115">
        <f t="shared" si="11"/>
        <v>0</v>
      </c>
      <c r="AI34" s="111">
        <v>55</v>
      </c>
    </row>
    <row r="35" spans="1:35" ht="15">
      <c r="A35" s="114">
        <v>30</v>
      </c>
      <c r="B35" s="143"/>
      <c r="C35" s="76" t="str">
        <f t="shared" si="0"/>
        <v> </v>
      </c>
      <c r="D35" s="68"/>
      <c r="E35" s="137">
        <f t="shared" si="12"/>
      </c>
      <c r="F35" s="76" t="str">
        <f t="shared" si="1"/>
        <v> </v>
      </c>
      <c r="G35" s="68"/>
      <c r="H35" s="137">
        <f t="shared" si="13"/>
      </c>
      <c r="I35" s="76" t="str">
        <f t="shared" si="2"/>
        <v> </v>
      </c>
      <c r="J35" s="68"/>
      <c r="K35" s="137">
        <f t="shared" si="14"/>
      </c>
      <c r="L35" s="76" t="str">
        <f t="shared" si="3"/>
        <v> </v>
      </c>
      <c r="M35" s="99"/>
      <c r="N35" s="137">
        <f t="shared" si="15"/>
      </c>
      <c r="O35" s="76" t="str">
        <f t="shared" si="4"/>
        <v> </v>
      </c>
      <c r="P35" s="99"/>
      <c r="Q35" s="137">
        <f t="shared" si="16"/>
      </c>
      <c r="R35" s="76" t="str">
        <f t="shared" si="5"/>
        <v> </v>
      </c>
      <c r="S35" s="99"/>
      <c r="T35" s="137">
        <f t="shared" si="17"/>
      </c>
      <c r="U35" s="76" t="str">
        <f t="shared" si="6"/>
        <v> </v>
      </c>
      <c r="V35" s="99"/>
      <c r="W35" s="137">
        <f t="shared" si="18"/>
      </c>
      <c r="X35" s="76" t="str">
        <f t="shared" si="7"/>
        <v> </v>
      </c>
      <c r="Y35" s="99"/>
      <c r="Z35" s="137">
        <f t="shared" si="19"/>
      </c>
      <c r="AA35" s="76" t="str">
        <f t="shared" si="8"/>
        <v> </v>
      </c>
      <c r="AB35" s="99"/>
      <c r="AC35" s="137">
        <f t="shared" si="20"/>
      </c>
      <c r="AD35" s="76" t="str">
        <f t="shared" si="9"/>
        <v> </v>
      </c>
      <c r="AE35" s="20"/>
      <c r="AF35" s="112" t="str">
        <f t="shared" si="10"/>
        <v> </v>
      </c>
      <c r="AG35" s="146"/>
      <c r="AH35" s="115">
        <f t="shared" si="11"/>
        <v>0</v>
      </c>
      <c r="AI35" s="114">
        <v>58</v>
      </c>
    </row>
    <row r="36" spans="1:35" ht="15">
      <c r="A36" s="111">
        <v>31</v>
      </c>
      <c r="B36" s="143"/>
      <c r="C36" s="76" t="str">
        <f t="shared" si="0"/>
        <v> </v>
      </c>
      <c r="D36" s="68"/>
      <c r="E36" s="137">
        <f t="shared" si="12"/>
      </c>
      <c r="F36" s="76" t="str">
        <f t="shared" si="1"/>
        <v> </v>
      </c>
      <c r="G36" s="68"/>
      <c r="H36" s="137">
        <f t="shared" si="13"/>
      </c>
      <c r="I36" s="76" t="str">
        <f t="shared" si="2"/>
        <v> </v>
      </c>
      <c r="J36" s="68"/>
      <c r="K36" s="137">
        <f t="shared" si="14"/>
      </c>
      <c r="L36" s="76" t="str">
        <f t="shared" si="3"/>
        <v> </v>
      </c>
      <c r="M36" s="99"/>
      <c r="N36" s="137">
        <f t="shared" si="15"/>
      </c>
      <c r="O36" s="76" t="str">
        <f t="shared" si="4"/>
        <v> </v>
      </c>
      <c r="P36" s="99"/>
      <c r="Q36" s="137">
        <f t="shared" si="16"/>
      </c>
      <c r="R36" s="76" t="str">
        <f t="shared" si="5"/>
        <v> </v>
      </c>
      <c r="S36" s="99"/>
      <c r="T36" s="137">
        <f t="shared" si="17"/>
      </c>
      <c r="U36" s="76" t="str">
        <f t="shared" si="6"/>
        <v> </v>
      </c>
      <c r="V36" s="99"/>
      <c r="W36" s="137">
        <f t="shared" si="18"/>
      </c>
      <c r="X36" s="76" t="str">
        <f t="shared" si="7"/>
        <v> </v>
      </c>
      <c r="Y36" s="99"/>
      <c r="Z36" s="137">
        <f t="shared" si="19"/>
      </c>
      <c r="AA36" s="76" t="str">
        <f t="shared" si="8"/>
        <v> </v>
      </c>
      <c r="AB36" s="99"/>
      <c r="AC36" s="137">
        <f t="shared" si="20"/>
      </c>
      <c r="AD36" s="76" t="str">
        <f t="shared" si="9"/>
        <v> </v>
      </c>
      <c r="AE36" s="20"/>
      <c r="AF36" s="112" t="str">
        <f t="shared" si="10"/>
        <v> </v>
      </c>
      <c r="AG36" s="146"/>
      <c r="AH36" s="115">
        <f t="shared" si="11"/>
        <v>0</v>
      </c>
      <c r="AI36" s="111">
        <v>59</v>
      </c>
    </row>
    <row r="37" spans="1:35" ht="15">
      <c r="A37" s="114">
        <v>32</v>
      </c>
      <c r="B37" s="143"/>
      <c r="C37" s="76" t="str">
        <f t="shared" si="0"/>
        <v> </v>
      </c>
      <c r="D37" s="68"/>
      <c r="E37" s="137">
        <f t="shared" si="12"/>
      </c>
      <c r="F37" s="76" t="str">
        <f t="shared" si="1"/>
        <v> </v>
      </c>
      <c r="G37" s="68"/>
      <c r="H37" s="137">
        <f t="shared" si="13"/>
      </c>
      <c r="I37" s="76" t="str">
        <f t="shared" si="2"/>
        <v> </v>
      </c>
      <c r="J37" s="68"/>
      <c r="K37" s="137">
        <f t="shared" si="14"/>
      </c>
      <c r="L37" s="76" t="str">
        <f t="shared" si="3"/>
        <v> </v>
      </c>
      <c r="M37" s="99"/>
      <c r="N37" s="137">
        <f t="shared" si="15"/>
      </c>
      <c r="O37" s="76" t="str">
        <f t="shared" si="4"/>
        <v> </v>
      </c>
      <c r="P37" s="99"/>
      <c r="Q37" s="137">
        <f t="shared" si="16"/>
      </c>
      <c r="R37" s="76" t="str">
        <f t="shared" si="5"/>
        <v> </v>
      </c>
      <c r="S37" s="99"/>
      <c r="T37" s="137">
        <f t="shared" si="17"/>
      </c>
      <c r="U37" s="76" t="str">
        <f t="shared" si="6"/>
        <v> </v>
      </c>
      <c r="V37" s="99"/>
      <c r="W37" s="137">
        <f t="shared" si="18"/>
      </c>
      <c r="X37" s="76" t="str">
        <f t="shared" si="7"/>
        <v> </v>
      </c>
      <c r="Y37" s="99"/>
      <c r="Z37" s="137">
        <f t="shared" si="19"/>
      </c>
      <c r="AA37" s="76" t="str">
        <f t="shared" si="8"/>
        <v> </v>
      </c>
      <c r="AB37" s="99"/>
      <c r="AC37" s="137">
        <f t="shared" si="20"/>
      </c>
      <c r="AD37" s="76" t="str">
        <f t="shared" si="9"/>
        <v> </v>
      </c>
      <c r="AE37" s="20"/>
      <c r="AF37" s="112" t="str">
        <f t="shared" si="10"/>
        <v> </v>
      </c>
      <c r="AG37" s="146"/>
      <c r="AH37" s="115">
        <f t="shared" si="11"/>
        <v>0</v>
      </c>
      <c r="AI37" s="114">
        <v>60</v>
      </c>
    </row>
    <row r="38" spans="1:35" ht="15">
      <c r="A38" s="111">
        <v>33</v>
      </c>
      <c r="B38" s="143"/>
      <c r="C38" s="76" t="str">
        <f aca="true" t="shared" si="21" ref="C38:C69">IF(COUNTIF(B$6:B$194,B38)&gt;1,"x"," ")</f>
        <v> </v>
      </c>
      <c r="D38" s="68"/>
      <c r="E38" s="137">
        <f t="shared" si="12"/>
      </c>
      <c r="F38" s="76" t="str">
        <f aca="true" t="shared" si="22" ref="F38:F69">IF(COUNTIF(D$6:D$194,D38)&gt;1,"x"," ")</f>
        <v> </v>
      </c>
      <c r="G38" s="68"/>
      <c r="H38" s="137">
        <f t="shared" si="13"/>
      </c>
      <c r="I38" s="76" t="str">
        <f aca="true" t="shared" si="23" ref="I38:I69">IF(COUNTIF(G$6:G$194,G38)&gt;1,"x"," ")</f>
        <v> </v>
      </c>
      <c r="J38" s="68"/>
      <c r="K38" s="137">
        <f t="shared" si="14"/>
      </c>
      <c r="L38" s="76" t="str">
        <f aca="true" t="shared" si="24" ref="L38:L69">IF(COUNTIF(J$6:J$194,J38)&gt;1,"x"," ")</f>
        <v> </v>
      </c>
      <c r="M38" s="99"/>
      <c r="N38" s="137">
        <f t="shared" si="15"/>
      </c>
      <c r="O38" s="76" t="str">
        <f aca="true" t="shared" si="25" ref="O38:O69">IF(COUNTIF(M$6:M$194,M38)&gt;1,"x"," ")</f>
        <v> </v>
      </c>
      <c r="P38" s="99"/>
      <c r="Q38" s="137">
        <f t="shared" si="16"/>
      </c>
      <c r="R38" s="76" t="str">
        <f aca="true" t="shared" si="26" ref="R38:R69">IF(COUNTIF(P$6:P$194,P38)&gt;1,"x"," ")</f>
        <v> </v>
      </c>
      <c r="S38" s="99"/>
      <c r="T38" s="137">
        <f t="shared" si="17"/>
      </c>
      <c r="U38" s="76" t="str">
        <f aca="true" t="shared" si="27" ref="U38:U69">IF(COUNTIF(S$6:S$194,S38)&gt;1,"x"," ")</f>
        <v> </v>
      </c>
      <c r="V38" s="99"/>
      <c r="W38" s="137">
        <f t="shared" si="18"/>
      </c>
      <c r="X38" s="76" t="str">
        <f aca="true" t="shared" si="28" ref="X38:X69">IF(COUNTIF(V$6:V$194,V38)&gt;1,"x"," ")</f>
        <v> </v>
      </c>
      <c r="Y38" s="99"/>
      <c r="Z38" s="137">
        <f t="shared" si="19"/>
      </c>
      <c r="AA38" s="76" t="str">
        <f aca="true" t="shared" si="29" ref="AA38:AA69">IF(COUNTIF(Y$6:Y$194,Y38)&gt;1,"x"," ")</f>
        <v> </v>
      </c>
      <c r="AB38" s="99"/>
      <c r="AC38" s="137">
        <f t="shared" si="20"/>
      </c>
      <c r="AD38" s="76" t="str">
        <f aca="true" t="shared" si="30" ref="AD38:AD69">IF(COUNTIF(AB$6:AB$194,AB38)&gt;1,"x"," ")</f>
        <v> </v>
      </c>
      <c r="AE38" s="20"/>
      <c r="AF38" s="112" t="str">
        <f aca="true" t="shared" si="31" ref="AF38:AF69">IF(COUNTIF(AE$6:AE$194,AE38)&gt;1,"x"," ")</f>
        <v> </v>
      </c>
      <c r="AG38" s="146"/>
      <c r="AH38" s="115">
        <f aca="true" t="shared" si="32" ref="AH38:AH69">COUNTIF($B$6:$AE$104,AE38)</f>
        <v>0</v>
      </c>
      <c r="AI38" s="111">
        <v>61</v>
      </c>
    </row>
    <row r="39" spans="1:35" ht="15">
      <c r="A39" s="114">
        <v>34</v>
      </c>
      <c r="B39" s="143"/>
      <c r="C39" s="76" t="str">
        <f t="shared" si="21"/>
        <v> </v>
      </c>
      <c r="D39" s="68"/>
      <c r="E39" s="137">
        <f t="shared" si="12"/>
      </c>
      <c r="F39" s="76" t="str">
        <f t="shared" si="22"/>
        <v> </v>
      </c>
      <c r="G39" s="68"/>
      <c r="H39" s="137">
        <f t="shared" si="13"/>
      </c>
      <c r="I39" s="76" t="str">
        <f t="shared" si="23"/>
        <v> </v>
      </c>
      <c r="J39" s="68"/>
      <c r="K39" s="137">
        <f t="shared" si="14"/>
      </c>
      <c r="L39" s="76" t="str">
        <f t="shared" si="24"/>
        <v> </v>
      </c>
      <c r="M39" s="99"/>
      <c r="N39" s="137">
        <f t="shared" si="15"/>
      </c>
      <c r="O39" s="76" t="str">
        <f t="shared" si="25"/>
        <v> </v>
      </c>
      <c r="P39" s="99"/>
      <c r="Q39" s="137">
        <f t="shared" si="16"/>
      </c>
      <c r="R39" s="76" t="str">
        <f t="shared" si="26"/>
        <v> </v>
      </c>
      <c r="S39" s="99"/>
      <c r="T39" s="137">
        <f t="shared" si="17"/>
      </c>
      <c r="U39" s="76" t="str">
        <f t="shared" si="27"/>
        <v> </v>
      </c>
      <c r="V39" s="99"/>
      <c r="W39" s="137">
        <f t="shared" si="18"/>
      </c>
      <c r="X39" s="76" t="str">
        <f t="shared" si="28"/>
        <v> </v>
      </c>
      <c r="Y39" s="99"/>
      <c r="Z39" s="137">
        <f t="shared" si="19"/>
      </c>
      <c r="AA39" s="76" t="str">
        <f t="shared" si="29"/>
        <v> </v>
      </c>
      <c r="AB39" s="99"/>
      <c r="AC39" s="137">
        <f t="shared" si="20"/>
      </c>
      <c r="AD39" s="76" t="str">
        <f t="shared" si="30"/>
        <v> </v>
      </c>
      <c r="AE39" s="20"/>
      <c r="AF39" s="112" t="str">
        <f t="shared" si="31"/>
        <v> </v>
      </c>
      <c r="AG39" s="146"/>
      <c r="AH39" s="115">
        <f t="shared" si="32"/>
        <v>0</v>
      </c>
      <c r="AI39" s="114">
        <v>62</v>
      </c>
    </row>
    <row r="40" spans="1:35" ht="15">
      <c r="A40" s="111">
        <v>35</v>
      </c>
      <c r="B40" s="143"/>
      <c r="C40" s="76" t="str">
        <f t="shared" si="21"/>
        <v> </v>
      </c>
      <c r="D40" s="68"/>
      <c r="E40" s="137">
        <f t="shared" si="12"/>
      </c>
      <c r="F40" s="76" t="str">
        <f t="shared" si="22"/>
        <v> </v>
      </c>
      <c r="G40" s="68"/>
      <c r="H40" s="137">
        <f t="shared" si="13"/>
      </c>
      <c r="I40" s="76" t="str">
        <f t="shared" si="23"/>
        <v> </v>
      </c>
      <c r="J40" s="68"/>
      <c r="K40" s="137">
        <f t="shared" si="14"/>
      </c>
      <c r="L40" s="76" t="str">
        <f t="shared" si="24"/>
        <v> </v>
      </c>
      <c r="M40" s="99"/>
      <c r="N40" s="137">
        <f t="shared" si="15"/>
      </c>
      <c r="O40" s="76" t="str">
        <f t="shared" si="25"/>
        <v> </v>
      </c>
      <c r="P40" s="99"/>
      <c r="Q40" s="137">
        <f t="shared" si="16"/>
      </c>
      <c r="R40" s="76" t="str">
        <f t="shared" si="26"/>
        <v> </v>
      </c>
      <c r="S40" s="99"/>
      <c r="T40" s="137">
        <f t="shared" si="17"/>
      </c>
      <c r="U40" s="76" t="str">
        <f t="shared" si="27"/>
        <v> </v>
      </c>
      <c r="V40" s="99"/>
      <c r="W40" s="137">
        <f t="shared" si="18"/>
      </c>
      <c r="X40" s="76" t="str">
        <f t="shared" si="28"/>
        <v> </v>
      </c>
      <c r="Y40" s="99"/>
      <c r="Z40" s="137">
        <f t="shared" si="19"/>
      </c>
      <c r="AA40" s="76" t="str">
        <f t="shared" si="29"/>
        <v> </v>
      </c>
      <c r="AB40" s="99"/>
      <c r="AC40" s="137">
        <f t="shared" si="20"/>
      </c>
      <c r="AD40" s="76" t="str">
        <f t="shared" si="30"/>
        <v> </v>
      </c>
      <c r="AE40" s="20"/>
      <c r="AF40" s="112" t="str">
        <f t="shared" si="31"/>
        <v> </v>
      </c>
      <c r="AG40" s="146"/>
      <c r="AH40" s="115">
        <f t="shared" si="32"/>
        <v>0</v>
      </c>
      <c r="AI40" s="111">
        <v>63</v>
      </c>
    </row>
    <row r="41" spans="1:35" ht="15">
      <c r="A41" s="114">
        <v>36</v>
      </c>
      <c r="B41" s="143"/>
      <c r="C41" s="76" t="str">
        <f t="shared" si="21"/>
        <v> </v>
      </c>
      <c r="D41" s="68"/>
      <c r="E41" s="137">
        <f t="shared" si="12"/>
      </c>
      <c r="F41" s="76" t="str">
        <f t="shared" si="22"/>
        <v> </v>
      </c>
      <c r="G41" s="68"/>
      <c r="H41" s="137">
        <f t="shared" si="13"/>
      </c>
      <c r="I41" s="76" t="str">
        <f t="shared" si="23"/>
        <v> </v>
      </c>
      <c r="J41" s="68"/>
      <c r="K41" s="137">
        <f t="shared" si="14"/>
      </c>
      <c r="L41" s="76" t="str">
        <f t="shared" si="24"/>
        <v> </v>
      </c>
      <c r="M41" s="99"/>
      <c r="N41" s="137">
        <f t="shared" si="15"/>
      </c>
      <c r="O41" s="76" t="str">
        <f t="shared" si="25"/>
        <v> </v>
      </c>
      <c r="P41" s="99"/>
      <c r="Q41" s="137">
        <f t="shared" si="16"/>
      </c>
      <c r="R41" s="76" t="str">
        <f t="shared" si="26"/>
        <v> </v>
      </c>
      <c r="S41" s="99"/>
      <c r="T41" s="137">
        <f t="shared" si="17"/>
      </c>
      <c r="U41" s="76" t="str">
        <f t="shared" si="27"/>
        <v> </v>
      </c>
      <c r="V41" s="99"/>
      <c r="W41" s="137">
        <f t="shared" si="18"/>
      </c>
      <c r="X41" s="76" t="str">
        <f t="shared" si="28"/>
        <v> </v>
      </c>
      <c r="Y41" s="99"/>
      <c r="Z41" s="137">
        <f t="shared" si="19"/>
      </c>
      <c r="AA41" s="76" t="str">
        <f t="shared" si="29"/>
        <v> </v>
      </c>
      <c r="AB41" s="99"/>
      <c r="AC41" s="137">
        <f t="shared" si="20"/>
      </c>
      <c r="AD41" s="76" t="str">
        <f t="shared" si="30"/>
        <v> </v>
      </c>
      <c r="AE41" s="20"/>
      <c r="AF41" s="112" t="str">
        <f t="shared" si="31"/>
        <v> </v>
      </c>
      <c r="AG41" s="146"/>
      <c r="AH41" s="115">
        <f t="shared" si="32"/>
        <v>0</v>
      </c>
      <c r="AI41" s="114">
        <v>64</v>
      </c>
    </row>
    <row r="42" spans="1:35" ht="15">
      <c r="A42" s="111">
        <v>37</v>
      </c>
      <c r="B42" s="143"/>
      <c r="C42" s="76" t="str">
        <f t="shared" si="21"/>
        <v> </v>
      </c>
      <c r="D42" s="68"/>
      <c r="E42" s="137">
        <f t="shared" si="12"/>
      </c>
      <c r="F42" s="76" t="str">
        <f t="shared" si="22"/>
        <v> </v>
      </c>
      <c r="G42" s="68"/>
      <c r="H42" s="137">
        <f t="shared" si="13"/>
      </c>
      <c r="I42" s="76" t="str">
        <f t="shared" si="23"/>
        <v> </v>
      </c>
      <c r="J42" s="68"/>
      <c r="K42" s="137">
        <f t="shared" si="14"/>
      </c>
      <c r="L42" s="76" t="str">
        <f t="shared" si="24"/>
        <v> </v>
      </c>
      <c r="M42" s="99"/>
      <c r="N42" s="137">
        <f t="shared" si="15"/>
      </c>
      <c r="O42" s="76" t="str">
        <f t="shared" si="25"/>
        <v> </v>
      </c>
      <c r="P42" s="99"/>
      <c r="Q42" s="137">
        <f t="shared" si="16"/>
      </c>
      <c r="R42" s="76" t="str">
        <f t="shared" si="26"/>
        <v> </v>
      </c>
      <c r="S42" s="99"/>
      <c r="T42" s="137">
        <f t="shared" si="17"/>
      </c>
      <c r="U42" s="76" t="str">
        <f t="shared" si="27"/>
        <v> </v>
      </c>
      <c r="V42" s="99"/>
      <c r="W42" s="137">
        <f t="shared" si="18"/>
      </c>
      <c r="X42" s="76" t="str">
        <f t="shared" si="28"/>
        <v> </v>
      </c>
      <c r="Y42" s="99"/>
      <c r="Z42" s="137">
        <f t="shared" si="19"/>
      </c>
      <c r="AA42" s="76" t="str">
        <f t="shared" si="29"/>
        <v> </v>
      </c>
      <c r="AB42" s="99"/>
      <c r="AC42" s="137">
        <f t="shared" si="20"/>
      </c>
      <c r="AD42" s="76" t="str">
        <f t="shared" si="30"/>
        <v> </v>
      </c>
      <c r="AE42" s="20"/>
      <c r="AF42" s="112" t="str">
        <f t="shared" si="31"/>
        <v> </v>
      </c>
      <c r="AG42" s="146"/>
      <c r="AH42" s="115">
        <f t="shared" si="32"/>
        <v>0</v>
      </c>
      <c r="AI42" s="111">
        <v>66</v>
      </c>
    </row>
    <row r="43" spans="1:35" ht="15">
      <c r="A43" s="114">
        <v>38</v>
      </c>
      <c r="B43" s="143"/>
      <c r="C43" s="76" t="str">
        <f t="shared" si="21"/>
        <v> </v>
      </c>
      <c r="D43" s="68"/>
      <c r="E43" s="137">
        <f t="shared" si="12"/>
      </c>
      <c r="F43" s="76" t="str">
        <f t="shared" si="22"/>
        <v> </v>
      </c>
      <c r="G43" s="68"/>
      <c r="H43" s="137">
        <f t="shared" si="13"/>
      </c>
      <c r="I43" s="76" t="str">
        <f t="shared" si="23"/>
        <v> </v>
      </c>
      <c r="J43" s="68"/>
      <c r="K43" s="137">
        <f t="shared" si="14"/>
      </c>
      <c r="L43" s="76" t="str">
        <f t="shared" si="24"/>
        <v> </v>
      </c>
      <c r="M43" s="99"/>
      <c r="N43" s="137">
        <f t="shared" si="15"/>
      </c>
      <c r="O43" s="76" t="str">
        <f t="shared" si="25"/>
        <v> </v>
      </c>
      <c r="P43" s="99"/>
      <c r="Q43" s="137">
        <f t="shared" si="16"/>
      </c>
      <c r="R43" s="76" t="str">
        <f t="shared" si="26"/>
        <v> </v>
      </c>
      <c r="S43" s="99"/>
      <c r="T43" s="137">
        <f t="shared" si="17"/>
      </c>
      <c r="U43" s="76" t="str">
        <f t="shared" si="27"/>
        <v> </v>
      </c>
      <c r="V43" s="99"/>
      <c r="W43" s="137">
        <f t="shared" si="18"/>
      </c>
      <c r="X43" s="76" t="str">
        <f t="shared" si="28"/>
        <v> </v>
      </c>
      <c r="Y43" s="99"/>
      <c r="Z43" s="137">
        <f t="shared" si="19"/>
      </c>
      <c r="AA43" s="76" t="str">
        <f t="shared" si="29"/>
        <v> </v>
      </c>
      <c r="AB43" s="99"/>
      <c r="AC43" s="137">
        <f t="shared" si="20"/>
      </c>
      <c r="AD43" s="76" t="str">
        <f t="shared" si="30"/>
        <v> </v>
      </c>
      <c r="AE43" s="20"/>
      <c r="AF43" s="112" t="str">
        <f t="shared" si="31"/>
        <v> </v>
      </c>
      <c r="AG43" s="146"/>
      <c r="AH43" s="115">
        <f t="shared" si="32"/>
        <v>0</v>
      </c>
      <c r="AI43" s="114">
        <v>67</v>
      </c>
    </row>
    <row r="44" spans="1:35" ht="15">
      <c r="A44" s="111">
        <v>39</v>
      </c>
      <c r="B44" s="143"/>
      <c r="C44" s="76" t="str">
        <f t="shared" si="21"/>
        <v> </v>
      </c>
      <c r="D44" s="68"/>
      <c r="E44" s="137">
        <f t="shared" si="12"/>
      </c>
      <c r="F44" s="76" t="str">
        <f t="shared" si="22"/>
        <v> </v>
      </c>
      <c r="G44" s="68"/>
      <c r="H44" s="137">
        <f t="shared" si="13"/>
      </c>
      <c r="I44" s="76" t="str">
        <f t="shared" si="23"/>
        <v> </v>
      </c>
      <c r="J44" s="68"/>
      <c r="K44" s="137">
        <f t="shared" si="14"/>
      </c>
      <c r="L44" s="76" t="str">
        <f t="shared" si="24"/>
        <v> </v>
      </c>
      <c r="M44" s="99"/>
      <c r="N44" s="137">
        <f t="shared" si="15"/>
      </c>
      <c r="O44" s="76" t="str">
        <f t="shared" si="25"/>
        <v> </v>
      </c>
      <c r="P44" s="99"/>
      <c r="Q44" s="137">
        <f t="shared" si="16"/>
      </c>
      <c r="R44" s="76" t="str">
        <f t="shared" si="26"/>
        <v> </v>
      </c>
      <c r="S44" s="99"/>
      <c r="T44" s="137">
        <f t="shared" si="17"/>
      </c>
      <c r="U44" s="76" t="str">
        <f t="shared" si="27"/>
        <v> </v>
      </c>
      <c r="V44" s="99"/>
      <c r="W44" s="137">
        <f t="shared" si="18"/>
      </c>
      <c r="X44" s="76" t="str">
        <f t="shared" si="28"/>
        <v> </v>
      </c>
      <c r="Y44" s="99"/>
      <c r="Z44" s="137">
        <f t="shared" si="19"/>
      </c>
      <c r="AA44" s="76" t="str">
        <f t="shared" si="29"/>
        <v> </v>
      </c>
      <c r="AB44" s="99"/>
      <c r="AC44" s="137">
        <f t="shared" si="20"/>
      </c>
      <c r="AD44" s="76" t="str">
        <f t="shared" si="30"/>
        <v> </v>
      </c>
      <c r="AE44" s="20"/>
      <c r="AF44" s="112" t="str">
        <f t="shared" si="31"/>
        <v> </v>
      </c>
      <c r="AG44" s="146"/>
      <c r="AH44" s="115">
        <f t="shared" si="32"/>
        <v>0</v>
      </c>
      <c r="AI44" s="111">
        <v>68</v>
      </c>
    </row>
    <row r="45" spans="1:35" ht="15">
      <c r="A45" s="114">
        <v>40</v>
      </c>
      <c r="B45" s="143"/>
      <c r="C45" s="76" t="str">
        <f t="shared" si="21"/>
        <v> </v>
      </c>
      <c r="D45" s="68"/>
      <c r="E45" s="137">
        <f t="shared" si="12"/>
      </c>
      <c r="F45" s="76" t="str">
        <f t="shared" si="22"/>
        <v> </v>
      </c>
      <c r="G45" s="147"/>
      <c r="H45" s="137">
        <f t="shared" si="13"/>
      </c>
      <c r="I45" s="76" t="str">
        <f t="shared" si="23"/>
        <v> </v>
      </c>
      <c r="J45" s="147"/>
      <c r="K45" s="137">
        <f t="shared" si="14"/>
      </c>
      <c r="L45" s="76" t="str">
        <f t="shared" si="24"/>
        <v> </v>
      </c>
      <c r="M45" s="99"/>
      <c r="N45" s="137">
        <f t="shared" si="15"/>
      </c>
      <c r="O45" s="76" t="str">
        <f t="shared" si="25"/>
        <v> </v>
      </c>
      <c r="P45" s="99"/>
      <c r="Q45" s="137">
        <f t="shared" si="16"/>
      </c>
      <c r="R45" s="76" t="str">
        <f t="shared" si="26"/>
        <v> </v>
      </c>
      <c r="S45" s="99"/>
      <c r="T45" s="137">
        <f t="shared" si="17"/>
      </c>
      <c r="U45" s="76" t="str">
        <f t="shared" si="27"/>
        <v> </v>
      </c>
      <c r="V45" s="99"/>
      <c r="W45" s="137">
        <f t="shared" si="18"/>
      </c>
      <c r="X45" s="76" t="str">
        <f t="shared" si="28"/>
        <v> </v>
      </c>
      <c r="Y45" s="99"/>
      <c r="Z45" s="137">
        <f t="shared" si="19"/>
      </c>
      <c r="AA45" s="76" t="str">
        <f t="shared" si="29"/>
        <v> </v>
      </c>
      <c r="AB45" s="99"/>
      <c r="AC45" s="137">
        <f t="shared" si="20"/>
      </c>
      <c r="AD45" s="76" t="str">
        <f t="shared" si="30"/>
        <v> </v>
      </c>
      <c r="AE45" s="20"/>
      <c r="AF45" s="112" t="str">
        <f t="shared" si="31"/>
        <v> </v>
      </c>
      <c r="AG45" s="146"/>
      <c r="AH45" s="115">
        <f t="shared" si="32"/>
        <v>0</v>
      </c>
      <c r="AI45" s="114">
        <v>74</v>
      </c>
    </row>
    <row r="46" spans="1:35" ht="15">
      <c r="A46" s="111">
        <v>41</v>
      </c>
      <c r="B46" s="143"/>
      <c r="C46" s="76" t="str">
        <f t="shared" si="21"/>
        <v> </v>
      </c>
      <c r="D46" s="147"/>
      <c r="E46" s="137">
        <f t="shared" si="12"/>
      </c>
      <c r="F46" s="76" t="str">
        <f t="shared" si="22"/>
        <v> </v>
      </c>
      <c r="G46" s="147"/>
      <c r="H46" s="137">
        <f t="shared" si="13"/>
      </c>
      <c r="I46" s="76" t="str">
        <f t="shared" si="23"/>
        <v> </v>
      </c>
      <c r="J46" s="147"/>
      <c r="K46" s="137">
        <f t="shared" si="14"/>
      </c>
      <c r="L46" s="76" t="str">
        <f t="shared" si="24"/>
        <v> </v>
      </c>
      <c r="M46" s="99"/>
      <c r="N46" s="137">
        <f t="shared" si="15"/>
      </c>
      <c r="O46" s="76" t="str">
        <f t="shared" si="25"/>
        <v> </v>
      </c>
      <c r="P46" s="99"/>
      <c r="Q46" s="137">
        <f t="shared" si="16"/>
      </c>
      <c r="R46" s="76" t="str">
        <f t="shared" si="26"/>
        <v> </v>
      </c>
      <c r="S46" s="99"/>
      <c r="T46" s="137">
        <f t="shared" si="17"/>
      </c>
      <c r="U46" s="76" t="str">
        <f t="shared" si="27"/>
        <v> </v>
      </c>
      <c r="V46" s="99"/>
      <c r="W46" s="137">
        <f t="shared" si="18"/>
      </c>
      <c r="X46" s="76" t="str">
        <f t="shared" si="28"/>
        <v> </v>
      </c>
      <c r="Y46" s="99"/>
      <c r="Z46" s="137">
        <f t="shared" si="19"/>
      </c>
      <c r="AA46" s="76" t="str">
        <f t="shared" si="29"/>
        <v> </v>
      </c>
      <c r="AB46" s="99"/>
      <c r="AC46" s="137">
        <f t="shared" si="20"/>
      </c>
      <c r="AD46" s="76" t="str">
        <f t="shared" si="30"/>
        <v> </v>
      </c>
      <c r="AE46" s="20"/>
      <c r="AF46" s="112" t="str">
        <f t="shared" si="31"/>
        <v> </v>
      </c>
      <c r="AG46" s="145"/>
      <c r="AH46" s="115">
        <f t="shared" si="32"/>
        <v>0</v>
      </c>
      <c r="AI46" s="111">
        <v>2</v>
      </c>
    </row>
    <row r="47" spans="1:35" ht="15">
      <c r="A47" s="114">
        <v>42</v>
      </c>
      <c r="B47" s="143"/>
      <c r="C47" s="76" t="str">
        <f t="shared" si="21"/>
        <v> </v>
      </c>
      <c r="D47" s="147"/>
      <c r="E47" s="137">
        <f t="shared" si="12"/>
      </c>
      <c r="F47" s="76" t="str">
        <f t="shared" si="22"/>
        <v> </v>
      </c>
      <c r="G47" s="147"/>
      <c r="H47" s="137">
        <f t="shared" si="13"/>
      </c>
      <c r="I47" s="76" t="str">
        <f t="shared" si="23"/>
        <v> </v>
      </c>
      <c r="J47" s="147"/>
      <c r="K47" s="137">
        <f t="shared" si="14"/>
      </c>
      <c r="L47" s="76" t="str">
        <f t="shared" si="24"/>
        <v> </v>
      </c>
      <c r="M47" s="99"/>
      <c r="N47" s="137">
        <f t="shared" si="15"/>
      </c>
      <c r="O47" s="76" t="str">
        <f t="shared" si="25"/>
        <v> </v>
      </c>
      <c r="P47" s="99"/>
      <c r="Q47" s="137">
        <f t="shared" si="16"/>
      </c>
      <c r="R47" s="76" t="str">
        <f t="shared" si="26"/>
        <v> </v>
      </c>
      <c r="S47" s="99"/>
      <c r="T47" s="137">
        <f t="shared" si="17"/>
      </c>
      <c r="U47" s="76" t="str">
        <f t="shared" si="27"/>
        <v> </v>
      </c>
      <c r="V47" s="99"/>
      <c r="W47" s="137">
        <f t="shared" si="18"/>
      </c>
      <c r="X47" s="76" t="str">
        <f t="shared" si="28"/>
        <v> </v>
      </c>
      <c r="Y47" s="99"/>
      <c r="Z47" s="137">
        <f t="shared" si="19"/>
      </c>
      <c r="AA47" s="76" t="str">
        <f t="shared" si="29"/>
        <v> </v>
      </c>
      <c r="AB47" s="99"/>
      <c r="AC47" s="137">
        <f t="shared" si="20"/>
      </c>
      <c r="AD47" s="76" t="str">
        <f t="shared" si="30"/>
        <v> </v>
      </c>
      <c r="AE47" s="20"/>
      <c r="AF47" s="112" t="str">
        <f t="shared" si="31"/>
        <v> </v>
      </c>
      <c r="AG47" s="145"/>
      <c r="AH47" s="115">
        <f t="shared" si="32"/>
        <v>0</v>
      </c>
      <c r="AI47" s="114">
        <v>3</v>
      </c>
    </row>
    <row r="48" spans="1:35" ht="15">
      <c r="A48" s="111">
        <v>43</v>
      </c>
      <c r="B48" s="143"/>
      <c r="C48" s="76" t="str">
        <f t="shared" si="21"/>
        <v> </v>
      </c>
      <c r="D48" s="147"/>
      <c r="E48" s="137">
        <f t="shared" si="12"/>
      </c>
      <c r="F48" s="76" t="str">
        <f t="shared" si="22"/>
        <v> </v>
      </c>
      <c r="G48" s="147"/>
      <c r="H48" s="137">
        <f t="shared" si="13"/>
      </c>
      <c r="I48" s="76" t="str">
        <f t="shared" si="23"/>
        <v> </v>
      </c>
      <c r="J48" s="147"/>
      <c r="K48" s="137">
        <f t="shared" si="14"/>
      </c>
      <c r="L48" s="76" t="str">
        <f t="shared" si="24"/>
        <v> </v>
      </c>
      <c r="M48" s="99"/>
      <c r="N48" s="137">
        <f t="shared" si="15"/>
      </c>
      <c r="O48" s="76" t="str">
        <f t="shared" si="25"/>
        <v> </v>
      </c>
      <c r="P48" s="99"/>
      <c r="Q48" s="137">
        <f t="shared" si="16"/>
      </c>
      <c r="R48" s="76" t="str">
        <f t="shared" si="26"/>
        <v> </v>
      </c>
      <c r="S48" s="99"/>
      <c r="T48" s="137">
        <f t="shared" si="17"/>
      </c>
      <c r="U48" s="76" t="str">
        <f t="shared" si="27"/>
        <v> </v>
      </c>
      <c r="V48" s="99"/>
      <c r="W48" s="137">
        <f t="shared" si="18"/>
      </c>
      <c r="X48" s="76" t="str">
        <f t="shared" si="28"/>
        <v> </v>
      </c>
      <c r="Y48" s="99"/>
      <c r="Z48" s="137">
        <f t="shared" si="19"/>
      </c>
      <c r="AA48" s="76" t="str">
        <f t="shared" si="29"/>
        <v> </v>
      </c>
      <c r="AB48" s="99"/>
      <c r="AC48" s="137">
        <f t="shared" si="20"/>
      </c>
      <c r="AD48" s="76" t="str">
        <f t="shared" si="30"/>
        <v> </v>
      </c>
      <c r="AE48" s="20"/>
      <c r="AF48" s="112" t="str">
        <f t="shared" si="31"/>
        <v> </v>
      </c>
      <c r="AG48" s="145"/>
      <c r="AH48" s="115">
        <f t="shared" si="32"/>
        <v>0</v>
      </c>
      <c r="AI48" s="111">
        <v>5</v>
      </c>
    </row>
    <row r="49" spans="1:35" ht="15">
      <c r="A49" s="114">
        <v>44</v>
      </c>
      <c r="B49" s="143"/>
      <c r="C49" s="76" t="str">
        <f t="shared" si="21"/>
        <v> </v>
      </c>
      <c r="D49" s="147"/>
      <c r="E49" s="137">
        <f t="shared" si="12"/>
      </c>
      <c r="F49" s="76" t="str">
        <f t="shared" si="22"/>
        <v> </v>
      </c>
      <c r="G49" s="147"/>
      <c r="H49" s="137">
        <f t="shared" si="13"/>
      </c>
      <c r="I49" s="76" t="str">
        <f t="shared" si="23"/>
        <v> </v>
      </c>
      <c r="J49" s="147"/>
      <c r="K49" s="137">
        <f t="shared" si="14"/>
      </c>
      <c r="L49" s="76" t="str">
        <f t="shared" si="24"/>
        <v> </v>
      </c>
      <c r="M49" s="99"/>
      <c r="N49" s="137">
        <f t="shared" si="15"/>
      </c>
      <c r="O49" s="76" t="str">
        <f t="shared" si="25"/>
        <v> </v>
      </c>
      <c r="P49" s="99"/>
      <c r="Q49" s="137">
        <f t="shared" si="16"/>
      </c>
      <c r="R49" s="76" t="str">
        <f t="shared" si="26"/>
        <v> </v>
      </c>
      <c r="S49" s="99"/>
      <c r="T49" s="137">
        <f t="shared" si="17"/>
      </c>
      <c r="U49" s="76" t="str">
        <f t="shared" si="27"/>
        <v> </v>
      </c>
      <c r="V49" s="99"/>
      <c r="W49" s="137">
        <f t="shared" si="18"/>
      </c>
      <c r="X49" s="76" t="str">
        <f t="shared" si="28"/>
        <v> </v>
      </c>
      <c r="Y49" s="99"/>
      <c r="Z49" s="137">
        <f t="shared" si="19"/>
      </c>
      <c r="AA49" s="76" t="str">
        <f t="shared" si="29"/>
        <v> </v>
      </c>
      <c r="AB49" s="99"/>
      <c r="AC49" s="137">
        <f t="shared" si="20"/>
      </c>
      <c r="AD49" s="76" t="str">
        <f t="shared" si="30"/>
        <v> </v>
      </c>
      <c r="AE49" s="20"/>
      <c r="AF49" s="112" t="str">
        <f t="shared" si="31"/>
        <v> </v>
      </c>
      <c r="AG49" s="145"/>
      <c r="AH49" s="115">
        <f t="shared" si="32"/>
        <v>0</v>
      </c>
      <c r="AI49" s="114">
        <v>7</v>
      </c>
    </row>
    <row r="50" spans="1:35" ht="15">
      <c r="A50" s="111">
        <v>45</v>
      </c>
      <c r="B50" s="143"/>
      <c r="C50" s="76" t="str">
        <f t="shared" si="21"/>
        <v> </v>
      </c>
      <c r="D50" s="147"/>
      <c r="E50" s="137">
        <f t="shared" si="12"/>
      </c>
      <c r="F50" s="76" t="str">
        <f t="shared" si="22"/>
        <v> </v>
      </c>
      <c r="G50" s="147"/>
      <c r="H50" s="137">
        <f t="shared" si="13"/>
      </c>
      <c r="I50" s="76" t="str">
        <f t="shared" si="23"/>
        <v> </v>
      </c>
      <c r="J50" s="147"/>
      <c r="K50" s="137">
        <f t="shared" si="14"/>
      </c>
      <c r="L50" s="76" t="str">
        <f t="shared" si="24"/>
        <v> </v>
      </c>
      <c r="M50" s="99"/>
      <c r="N50" s="137">
        <f t="shared" si="15"/>
      </c>
      <c r="O50" s="76" t="str">
        <f t="shared" si="25"/>
        <v> </v>
      </c>
      <c r="P50" s="99"/>
      <c r="Q50" s="137">
        <f t="shared" si="16"/>
      </c>
      <c r="R50" s="76" t="str">
        <f t="shared" si="26"/>
        <v> </v>
      </c>
      <c r="S50" s="99"/>
      <c r="T50" s="137">
        <f t="shared" si="17"/>
      </c>
      <c r="U50" s="76" t="str">
        <f t="shared" si="27"/>
        <v> </v>
      </c>
      <c r="V50" s="99"/>
      <c r="W50" s="137">
        <f t="shared" si="18"/>
      </c>
      <c r="X50" s="76" t="str">
        <f t="shared" si="28"/>
        <v> </v>
      </c>
      <c r="Y50" s="99"/>
      <c r="Z50" s="137">
        <f t="shared" si="19"/>
      </c>
      <c r="AA50" s="76" t="str">
        <f t="shared" si="29"/>
        <v> </v>
      </c>
      <c r="AB50" s="99"/>
      <c r="AC50" s="137">
        <f t="shared" si="20"/>
      </c>
      <c r="AD50" s="76" t="str">
        <f t="shared" si="30"/>
        <v> </v>
      </c>
      <c r="AE50" s="20"/>
      <c r="AF50" s="112" t="str">
        <f t="shared" si="31"/>
        <v> </v>
      </c>
      <c r="AG50" s="145"/>
      <c r="AH50" s="115">
        <f t="shared" si="32"/>
        <v>0</v>
      </c>
      <c r="AI50" s="111">
        <v>9</v>
      </c>
    </row>
    <row r="51" spans="1:35" ht="15">
      <c r="A51" s="114">
        <v>46</v>
      </c>
      <c r="B51" s="143"/>
      <c r="C51" s="76" t="str">
        <f t="shared" si="21"/>
        <v> </v>
      </c>
      <c r="D51" s="147"/>
      <c r="E51" s="137">
        <f t="shared" si="12"/>
      </c>
      <c r="F51" s="76" t="str">
        <f t="shared" si="22"/>
        <v> </v>
      </c>
      <c r="G51" s="147"/>
      <c r="H51" s="137">
        <f t="shared" si="13"/>
      </c>
      <c r="I51" s="76" t="str">
        <f t="shared" si="23"/>
        <v> </v>
      </c>
      <c r="J51" s="147"/>
      <c r="K51" s="137">
        <f t="shared" si="14"/>
      </c>
      <c r="L51" s="76" t="str">
        <f t="shared" si="24"/>
        <v> </v>
      </c>
      <c r="M51" s="99"/>
      <c r="N51" s="137">
        <f t="shared" si="15"/>
      </c>
      <c r="O51" s="76" t="str">
        <f t="shared" si="25"/>
        <v> </v>
      </c>
      <c r="P51" s="99"/>
      <c r="Q51" s="137">
        <f t="shared" si="16"/>
      </c>
      <c r="R51" s="76" t="str">
        <f t="shared" si="26"/>
        <v> </v>
      </c>
      <c r="S51" s="99"/>
      <c r="T51" s="137">
        <f t="shared" si="17"/>
      </c>
      <c r="U51" s="76" t="str">
        <f t="shared" si="27"/>
        <v> </v>
      </c>
      <c r="V51" s="99"/>
      <c r="W51" s="137">
        <f t="shared" si="18"/>
      </c>
      <c r="X51" s="76" t="str">
        <f t="shared" si="28"/>
        <v> </v>
      </c>
      <c r="Y51" s="99"/>
      <c r="Z51" s="137">
        <f t="shared" si="19"/>
      </c>
      <c r="AA51" s="76" t="str">
        <f t="shared" si="29"/>
        <v> </v>
      </c>
      <c r="AB51" s="99"/>
      <c r="AC51" s="137">
        <f t="shared" si="20"/>
      </c>
      <c r="AD51" s="76" t="str">
        <f t="shared" si="30"/>
        <v> </v>
      </c>
      <c r="AE51" s="20"/>
      <c r="AF51" s="112" t="str">
        <f t="shared" si="31"/>
        <v> </v>
      </c>
      <c r="AG51" s="145"/>
      <c r="AH51" s="115">
        <f t="shared" si="32"/>
        <v>0</v>
      </c>
      <c r="AI51" s="114">
        <v>11</v>
      </c>
    </row>
    <row r="52" spans="1:35" ht="15">
      <c r="A52" s="111">
        <v>47</v>
      </c>
      <c r="B52" s="143"/>
      <c r="C52" s="76" t="str">
        <f t="shared" si="21"/>
        <v> </v>
      </c>
      <c r="D52" s="147"/>
      <c r="E52" s="137">
        <f t="shared" si="12"/>
      </c>
      <c r="F52" s="76" t="str">
        <f t="shared" si="22"/>
        <v> </v>
      </c>
      <c r="G52" s="147"/>
      <c r="H52" s="137">
        <f t="shared" si="13"/>
      </c>
      <c r="I52" s="76" t="str">
        <f t="shared" si="23"/>
        <v> </v>
      </c>
      <c r="J52" s="147"/>
      <c r="K52" s="137">
        <f t="shared" si="14"/>
      </c>
      <c r="L52" s="76" t="str">
        <f t="shared" si="24"/>
        <v> </v>
      </c>
      <c r="M52" s="99"/>
      <c r="N52" s="137">
        <f t="shared" si="15"/>
      </c>
      <c r="O52" s="76" t="str">
        <f t="shared" si="25"/>
        <v> </v>
      </c>
      <c r="P52" s="99"/>
      <c r="Q52" s="137">
        <f t="shared" si="16"/>
      </c>
      <c r="R52" s="76" t="str">
        <f t="shared" si="26"/>
        <v> </v>
      </c>
      <c r="S52" s="99"/>
      <c r="T52" s="137">
        <f t="shared" si="17"/>
      </c>
      <c r="U52" s="76" t="str">
        <f t="shared" si="27"/>
        <v> </v>
      </c>
      <c r="V52" s="99"/>
      <c r="W52" s="137">
        <f t="shared" si="18"/>
      </c>
      <c r="X52" s="76" t="str">
        <f t="shared" si="28"/>
        <v> </v>
      </c>
      <c r="Y52" s="99"/>
      <c r="Z52" s="137">
        <f t="shared" si="19"/>
      </c>
      <c r="AA52" s="76" t="str">
        <f t="shared" si="29"/>
        <v> </v>
      </c>
      <c r="AB52" s="99"/>
      <c r="AC52" s="137">
        <f t="shared" si="20"/>
      </c>
      <c r="AD52" s="76" t="str">
        <f t="shared" si="30"/>
        <v> </v>
      </c>
      <c r="AE52" s="20"/>
      <c r="AF52" s="112" t="str">
        <f t="shared" si="31"/>
        <v> </v>
      </c>
      <c r="AG52" s="145"/>
      <c r="AH52" s="115">
        <f t="shared" si="32"/>
        <v>0</v>
      </c>
      <c r="AI52" s="111">
        <v>13</v>
      </c>
    </row>
    <row r="53" spans="1:35" ht="15">
      <c r="A53" s="114">
        <v>48</v>
      </c>
      <c r="B53" s="143"/>
      <c r="C53" s="76" t="str">
        <f t="shared" si="21"/>
        <v> </v>
      </c>
      <c r="D53" s="147"/>
      <c r="E53" s="137">
        <f t="shared" si="12"/>
      </c>
      <c r="F53" s="76" t="str">
        <f t="shared" si="22"/>
        <v> </v>
      </c>
      <c r="G53" s="147"/>
      <c r="H53" s="137">
        <f t="shared" si="13"/>
      </c>
      <c r="I53" s="76" t="str">
        <f t="shared" si="23"/>
        <v> </v>
      </c>
      <c r="J53" s="147"/>
      <c r="K53" s="137">
        <f t="shared" si="14"/>
      </c>
      <c r="L53" s="76" t="str">
        <f t="shared" si="24"/>
        <v> </v>
      </c>
      <c r="M53" s="99"/>
      <c r="N53" s="137">
        <f t="shared" si="15"/>
      </c>
      <c r="O53" s="76" t="str">
        <f t="shared" si="25"/>
        <v> </v>
      </c>
      <c r="P53" s="99"/>
      <c r="Q53" s="137">
        <f t="shared" si="16"/>
      </c>
      <c r="R53" s="76" t="str">
        <f t="shared" si="26"/>
        <v> </v>
      </c>
      <c r="S53" s="99"/>
      <c r="T53" s="137">
        <f t="shared" si="17"/>
      </c>
      <c r="U53" s="76" t="str">
        <f t="shared" si="27"/>
        <v> </v>
      </c>
      <c r="V53" s="99"/>
      <c r="W53" s="137">
        <f t="shared" si="18"/>
      </c>
      <c r="X53" s="76" t="str">
        <f t="shared" si="28"/>
        <v> </v>
      </c>
      <c r="Y53" s="99"/>
      <c r="Z53" s="137">
        <f t="shared" si="19"/>
      </c>
      <c r="AA53" s="76" t="str">
        <f t="shared" si="29"/>
        <v> </v>
      </c>
      <c r="AB53" s="99"/>
      <c r="AC53" s="137">
        <f t="shared" si="20"/>
      </c>
      <c r="AD53" s="76" t="str">
        <f t="shared" si="30"/>
        <v> </v>
      </c>
      <c r="AE53" s="20"/>
      <c r="AF53" s="112" t="str">
        <f t="shared" si="31"/>
        <v> </v>
      </c>
      <c r="AG53" s="145"/>
      <c r="AH53" s="115">
        <f t="shared" si="32"/>
        <v>0</v>
      </c>
      <c r="AI53" s="114">
        <v>14</v>
      </c>
    </row>
    <row r="54" spans="1:35" ht="15">
      <c r="A54" s="111">
        <v>49</v>
      </c>
      <c r="B54" s="143"/>
      <c r="C54" s="76" t="str">
        <f t="shared" si="21"/>
        <v> </v>
      </c>
      <c r="D54" s="147"/>
      <c r="E54" s="137">
        <f t="shared" si="12"/>
      </c>
      <c r="F54" s="76" t="str">
        <f t="shared" si="22"/>
        <v> </v>
      </c>
      <c r="G54" s="147"/>
      <c r="H54" s="137">
        <f t="shared" si="13"/>
      </c>
      <c r="I54" s="76" t="str">
        <f t="shared" si="23"/>
        <v> </v>
      </c>
      <c r="J54" s="68"/>
      <c r="K54" s="137">
        <f t="shared" si="14"/>
      </c>
      <c r="L54" s="76" t="str">
        <f t="shared" si="24"/>
        <v> </v>
      </c>
      <c r="M54" s="99"/>
      <c r="N54" s="137">
        <f t="shared" si="15"/>
      </c>
      <c r="O54" s="76" t="str">
        <f t="shared" si="25"/>
        <v> </v>
      </c>
      <c r="P54" s="99"/>
      <c r="Q54" s="137">
        <f t="shared" si="16"/>
      </c>
      <c r="R54" s="76" t="str">
        <f t="shared" si="26"/>
        <v> </v>
      </c>
      <c r="S54" s="99"/>
      <c r="T54" s="137">
        <f t="shared" si="17"/>
      </c>
      <c r="U54" s="76" t="str">
        <f t="shared" si="27"/>
        <v> </v>
      </c>
      <c r="V54" s="99"/>
      <c r="W54" s="137">
        <f t="shared" si="18"/>
      </c>
      <c r="X54" s="76" t="str">
        <f t="shared" si="28"/>
        <v> </v>
      </c>
      <c r="Y54" s="99"/>
      <c r="Z54" s="137">
        <f t="shared" si="19"/>
      </c>
      <c r="AA54" s="76" t="str">
        <f t="shared" si="29"/>
        <v> </v>
      </c>
      <c r="AB54" s="99"/>
      <c r="AC54" s="137">
        <f t="shared" si="20"/>
      </c>
      <c r="AD54" s="76" t="str">
        <f t="shared" si="30"/>
        <v> </v>
      </c>
      <c r="AE54" s="20"/>
      <c r="AF54" s="112" t="str">
        <f t="shared" si="31"/>
        <v> </v>
      </c>
      <c r="AG54" s="145"/>
      <c r="AH54" s="115">
        <f t="shared" si="32"/>
        <v>0</v>
      </c>
      <c r="AI54" s="111">
        <v>16</v>
      </c>
    </row>
    <row r="55" spans="1:35" ht="15">
      <c r="A55" s="114">
        <v>50</v>
      </c>
      <c r="B55" s="143"/>
      <c r="C55" s="76" t="str">
        <f t="shared" si="21"/>
        <v> </v>
      </c>
      <c r="D55" s="68"/>
      <c r="E55" s="137">
        <f t="shared" si="12"/>
      </c>
      <c r="F55" s="76" t="str">
        <f t="shared" si="22"/>
        <v> </v>
      </c>
      <c r="G55" s="68"/>
      <c r="H55" s="137">
        <f t="shared" si="13"/>
      </c>
      <c r="I55" s="76" t="str">
        <f t="shared" si="23"/>
        <v> </v>
      </c>
      <c r="J55" s="68"/>
      <c r="K55" s="137">
        <f t="shared" si="14"/>
      </c>
      <c r="L55" s="76" t="str">
        <f t="shared" si="24"/>
        <v> </v>
      </c>
      <c r="M55" s="99"/>
      <c r="N55" s="137">
        <f t="shared" si="15"/>
      </c>
      <c r="O55" s="76" t="str">
        <f t="shared" si="25"/>
        <v> </v>
      </c>
      <c r="P55" s="99"/>
      <c r="Q55" s="137">
        <f t="shared" si="16"/>
      </c>
      <c r="R55" s="76" t="str">
        <f t="shared" si="26"/>
        <v> </v>
      </c>
      <c r="S55" s="99"/>
      <c r="T55" s="137">
        <f t="shared" si="17"/>
      </c>
      <c r="U55" s="76" t="str">
        <f t="shared" si="27"/>
        <v> </v>
      </c>
      <c r="V55" s="99"/>
      <c r="W55" s="137">
        <f t="shared" si="18"/>
      </c>
      <c r="X55" s="76" t="str">
        <f t="shared" si="28"/>
        <v> </v>
      </c>
      <c r="Y55" s="99"/>
      <c r="Z55" s="137">
        <f t="shared" si="19"/>
      </c>
      <c r="AA55" s="76" t="str">
        <f t="shared" si="29"/>
        <v> </v>
      </c>
      <c r="AB55" s="99"/>
      <c r="AC55" s="137">
        <f t="shared" si="20"/>
      </c>
      <c r="AD55" s="76" t="str">
        <f t="shared" si="30"/>
        <v> </v>
      </c>
      <c r="AE55" s="20"/>
      <c r="AF55" s="112" t="str">
        <f t="shared" si="31"/>
        <v> </v>
      </c>
      <c r="AG55" s="145"/>
      <c r="AH55" s="115">
        <f t="shared" si="32"/>
        <v>0</v>
      </c>
      <c r="AI55" s="114">
        <v>17</v>
      </c>
    </row>
    <row r="56" spans="1:35" ht="15">
      <c r="A56" s="111">
        <v>51</v>
      </c>
      <c r="B56" s="143"/>
      <c r="C56" s="76" t="str">
        <f t="shared" si="21"/>
        <v> </v>
      </c>
      <c r="D56" s="68"/>
      <c r="E56" s="137">
        <f t="shared" si="12"/>
      </c>
      <c r="F56" s="76" t="str">
        <f t="shared" si="22"/>
        <v> </v>
      </c>
      <c r="G56" s="68"/>
      <c r="H56" s="137">
        <f t="shared" si="13"/>
      </c>
      <c r="I56" s="76" t="str">
        <f t="shared" si="23"/>
        <v> </v>
      </c>
      <c r="J56" s="68"/>
      <c r="K56" s="137">
        <f t="shared" si="14"/>
      </c>
      <c r="L56" s="76" t="str">
        <f t="shared" si="24"/>
        <v> </v>
      </c>
      <c r="M56" s="99"/>
      <c r="N56" s="137">
        <f t="shared" si="15"/>
      </c>
      <c r="O56" s="76" t="str">
        <f t="shared" si="25"/>
        <v> </v>
      </c>
      <c r="P56" s="99"/>
      <c r="Q56" s="137">
        <f t="shared" si="16"/>
      </c>
      <c r="R56" s="76" t="str">
        <f t="shared" si="26"/>
        <v> </v>
      </c>
      <c r="S56" s="99"/>
      <c r="T56" s="137">
        <f t="shared" si="17"/>
      </c>
      <c r="U56" s="76" t="str">
        <f t="shared" si="27"/>
        <v> </v>
      </c>
      <c r="V56" s="99"/>
      <c r="W56" s="137">
        <f t="shared" si="18"/>
      </c>
      <c r="X56" s="76" t="str">
        <f t="shared" si="28"/>
        <v> </v>
      </c>
      <c r="Y56" s="99"/>
      <c r="Z56" s="137">
        <f t="shared" si="19"/>
      </c>
      <c r="AA56" s="76" t="str">
        <f t="shared" si="29"/>
        <v> </v>
      </c>
      <c r="AB56" s="99"/>
      <c r="AC56" s="137">
        <f t="shared" si="20"/>
      </c>
      <c r="AD56" s="76" t="str">
        <f t="shared" si="30"/>
        <v> </v>
      </c>
      <c r="AE56" s="20"/>
      <c r="AF56" s="112" t="str">
        <f t="shared" si="31"/>
        <v> </v>
      </c>
      <c r="AG56" s="146"/>
      <c r="AH56" s="115">
        <f t="shared" si="32"/>
        <v>0</v>
      </c>
      <c r="AI56" s="111">
        <v>18</v>
      </c>
    </row>
    <row r="57" spans="1:35" ht="15">
      <c r="A57" s="114">
        <v>52</v>
      </c>
      <c r="B57" s="143"/>
      <c r="C57" s="76" t="str">
        <f t="shared" si="21"/>
        <v> </v>
      </c>
      <c r="D57" s="68"/>
      <c r="E57" s="137">
        <f t="shared" si="12"/>
      </c>
      <c r="F57" s="76" t="str">
        <f t="shared" si="22"/>
        <v> </v>
      </c>
      <c r="G57" s="68"/>
      <c r="H57" s="137">
        <f t="shared" si="13"/>
      </c>
      <c r="I57" s="76" t="str">
        <f t="shared" si="23"/>
        <v> </v>
      </c>
      <c r="J57" s="68"/>
      <c r="K57" s="137">
        <f t="shared" si="14"/>
      </c>
      <c r="L57" s="76" t="str">
        <f t="shared" si="24"/>
        <v> </v>
      </c>
      <c r="M57" s="99"/>
      <c r="N57" s="137">
        <f t="shared" si="15"/>
      </c>
      <c r="O57" s="76" t="str">
        <f t="shared" si="25"/>
        <v> </v>
      </c>
      <c r="P57" s="99"/>
      <c r="Q57" s="137">
        <f t="shared" si="16"/>
      </c>
      <c r="R57" s="76" t="str">
        <f t="shared" si="26"/>
        <v> </v>
      </c>
      <c r="S57" s="99"/>
      <c r="T57" s="137">
        <f t="shared" si="17"/>
      </c>
      <c r="U57" s="76" t="str">
        <f t="shared" si="27"/>
        <v> </v>
      </c>
      <c r="V57" s="99"/>
      <c r="W57" s="137">
        <f t="shared" si="18"/>
      </c>
      <c r="X57" s="76" t="str">
        <f t="shared" si="28"/>
        <v> </v>
      </c>
      <c r="Y57" s="99"/>
      <c r="Z57" s="137">
        <f t="shared" si="19"/>
      </c>
      <c r="AA57" s="76" t="str">
        <f t="shared" si="29"/>
        <v> </v>
      </c>
      <c r="AB57" s="99"/>
      <c r="AC57" s="137">
        <f t="shared" si="20"/>
      </c>
      <c r="AD57" s="76" t="str">
        <f t="shared" si="30"/>
        <v> </v>
      </c>
      <c r="AE57" s="20"/>
      <c r="AF57" s="112" t="str">
        <f t="shared" si="31"/>
        <v> </v>
      </c>
      <c r="AG57" s="146"/>
      <c r="AH57" s="115">
        <f t="shared" si="32"/>
        <v>0</v>
      </c>
      <c r="AI57" s="114">
        <v>19</v>
      </c>
    </row>
    <row r="58" spans="1:35" ht="15">
      <c r="A58" s="114">
        <v>53</v>
      </c>
      <c r="B58" s="143"/>
      <c r="C58" s="76" t="str">
        <f t="shared" si="21"/>
        <v> </v>
      </c>
      <c r="D58" s="68"/>
      <c r="E58" s="137">
        <f t="shared" si="12"/>
      </c>
      <c r="F58" s="76" t="str">
        <f t="shared" si="22"/>
        <v> </v>
      </c>
      <c r="G58" s="68"/>
      <c r="H58" s="137">
        <f t="shared" si="13"/>
      </c>
      <c r="I58" s="76" t="str">
        <f t="shared" si="23"/>
        <v> </v>
      </c>
      <c r="J58" s="68"/>
      <c r="K58" s="137">
        <f t="shared" si="14"/>
      </c>
      <c r="L58" s="76" t="str">
        <f t="shared" si="24"/>
        <v> </v>
      </c>
      <c r="M58" s="99"/>
      <c r="N58" s="137">
        <f t="shared" si="15"/>
      </c>
      <c r="O58" s="76" t="str">
        <f t="shared" si="25"/>
        <v> </v>
      </c>
      <c r="P58" s="99"/>
      <c r="Q58" s="137">
        <f t="shared" si="16"/>
      </c>
      <c r="R58" s="76" t="str">
        <f t="shared" si="26"/>
        <v> </v>
      </c>
      <c r="S58" s="99"/>
      <c r="T58" s="137">
        <f t="shared" si="17"/>
      </c>
      <c r="U58" s="76" t="str">
        <f t="shared" si="27"/>
        <v> </v>
      </c>
      <c r="V58" s="99"/>
      <c r="W58" s="137">
        <f t="shared" si="18"/>
      </c>
      <c r="X58" s="76" t="str">
        <f t="shared" si="28"/>
        <v> </v>
      </c>
      <c r="Y58" s="99"/>
      <c r="Z58" s="137">
        <f t="shared" si="19"/>
      </c>
      <c r="AA58" s="76" t="str">
        <f t="shared" si="29"/>
        <v> </v>
      </c>
      <c r="AB58" s="99"/>
      <c r="AC58" s="137">
        <f t="shared" si="20"/>
      </c>
      <c r="AD58" s="76" t="str">
        <f t="shared" si="30"/>
        <v> </v>
      </c>
      <c r="AE58" s="20"/>
      <c r="AF58" s="112" t="str">
        <f t="shared" si="31"/>
        <v> </v>
      </c>
      <c r="AG58" s="146"/>
      <c r="AH58" s="115">
        <f t="shared" si="32"/>
        <v>0</v>
      </c>
      <c r="AI58" s="114">
        <v>20</v>
      </c>
    </row>
    <row r="59" spans="1:35" ht="15">
      <c r="A59" s="114">
        <v>54</v>
      </c>
      <c r="B59" s="143"/>
      <c r="C59" s="76" t="str">
        <f t="shared" si="21"/>
        <v> </v>
      </c>
      <c r="D59" s="68"/>
      <c r="E59" s="137">
        <f t="shared" si="12"/>
      </c>
      <c r="F59" s="76" t="str">
        <f t="shared" si="22"/>
        <v> </v>
      </c>
      <c r="G59" s="68"/>
      <c r="H59" s="137">
        <f t="shared" si="13"/>
      </c>
      <c r="I59" s="76" t="str">
        <f t="shared" si="23"/>
        <v> </v>
      </c>
      <c r="J59" s="68"/>
      <c r="K59" s="137">
        <f t="shared" si="14"/>
      </c>
      <c r="L59" s="76" t="str">
        <f t="shared" si="24"/>
        <v> </v>
      </c>
      <c r="M59" s="99"/>
      <c r="N59" s="137">
        <f t="shared" si="15"/>
      </c>
      <c r="O59" s="76" t="str">
        <f t="shared" si="25"/>
        <v> </v>
      </c>
      <c r="P59" s="99"/>
      <c r="Q59" s="137">
        <f t="shared" si="16"/>
      </c>
      <c r="R59" s="76" t="str">
        <f t="shared" si="26"/>
        <v> </v>
      </c>
      <c r="S59" s="99"/>
      <c r="T59" s="137">
        <f t="shared" si="17"/>
      </c>
      <c r="U59" s="76" t="str">
        <f t="shared" si="27"/>
        <v> </v>
      </c>
      <c r="V59" s="99"/>
      <c r="W59" s="137">
        <f t="shared" si="18"/>
      </c>
      <c r="X59" s="76" t="str">
        <f t="shared" si="28"/>
        <v> </v>
      </c>
      <c r="Y59" s="99"/>
      <c r="Z59" s="137">
        <f t="shared" si="19"/>
      </c>
      <c r="AA59" s="76" t="str">
        <f t="shared" si="29"/>
        <v> </v>
      </c>
      <c r="AB59" s="99"/>
      <c r="AC59" s="137">
        <f t="shared" si="20"/>
      </c>
      <c r="AD59" s="76" t="str">
        <f t="shared" si="30"/>
        <v> </v>
      </c>
      <c r="AE59" s="20"/>
      <c r="AF59" s="112" t="str">
        <f t="shared" si="31"/>
        <v> </v>
      </c>
      <c r="AG59" s="146"/>
      <c r="AH59" s="115">
        <f t="shared" si="32"/>
        <v>0</v>
      </c>
      <c r="AI59" s="114">
        <v>22</v>
      </c>
    </row>
    <row r="60" spans="1:35" ht="15">
      <c r="A60" s="111">
        <v>55</v>
      </c>
      <c r="B60" s="143"/>
      <c r="C60" s="76" t="str">
        <f t="shared" si="21"/>
        <v> </v>
      </c>
      <c r="D60" s="68"/>
      <c r="E60" s="137">
        <f t="shared" si="12"/>
      </c>
      <c r="F60" s="76" t="str">
        <f t="shared" si="22"/>
        <v> </v>
      </c>
      <c r="G60" s="68"/>
      <c r="H60" s="137">
        <f t="shared" si="13"/>
      </c>
      <c r="I60" s="76" t="str">
        <f t="shared" si="23"/>
        <v> </v>
      </c>
      <c r="J60" s="68"/>
      <c r="K60" s="137">
        <f t="shared" si="14"/>
      </c>
      <c r="L60" s="76" t="str">
        <f t="shared" si="24"/>
        <v> </v>
      </c>
      <c r="M60" s="99"/>
      <c r="N60" s="137">
        <f t="shared" si="15"/>
      </c>
      <c r="O60" s="76" t="str">
        <f t="shared" si="25"/>
        <v> </v>
      </c>
      <c r="P60" s="99"/>
      <c r="Q60" s="137">
        <f t="shared" si="16"/>
      </c>
      <c r="R60" s="76" t="str">
        <f t="shared" si="26"/>
        <v> </v>
      </c>
      <c r="S60" s="99"/>
      <c r="T60" s="137">
        <f t="shared" si="17"/>
      </c>
      <c r="U60" s="76" t="str">
        <f t="shared" si="27"/>
        <v> </v>
      </c>
      <c r="V60" s="99"/>
      <c r="W60" s="137">
        <f t="shared" si="18"/>
      </c>
      <c r="X60" s="76" t="str">
        <f t="shared" si="28"/>
        <v> </v>
      </c>
      <c r="Y60" s="99"/>
      <c r="Z60" s="137">
        <f t="shared" si="19"/>
      </c>
      <c r="AA60" s="76" t="str">
        <f t="shared" si="29"/>
        <v> </v>
      </c>
      <c r="AB60" s="99"/>
      <c r="AC60" s="137">
        <f t="shared" si="20"/>
      </c>
      <c r="AD60" s="76" t="str">
        <f t="shared" si="30"/>
        <v> </v>
      </c>
      <c r="AE60" s="20"/>
      <c r="AF60" s="112" t="str">
        <f t="shared" si="31"/>
        <v> </v>
      </c>
      <c r="AG60" s="146"/>
      <c r="AH60" s="115">
        <f t="shared" si="32"/>
        <v>0</v>
      </c>
      <c r="AI60" s="111">
        <v>26</v>
      </c>
    </row>
    <row r="61" spans="1:35" ht="15">
      <c r="A61" s="114">
        <v>56</v>
      </c>
      <c r="B61" s="143"/>
      <c r="C61" s="76" t="str">
        <f t="shared" si="21"/>
        <v> </v>
      </c>
      <c r="D61" s="68"/>
      <c r="E61" s="137">
        <f t="shared" si="12"/>
      </c>
      <c r="F61" s="76" t="str">
        <f t="shared" si="22"/>
        <v> </v>
      </c>
      <c r="G61" s="68"/>
      <c r="H61" s="137">
        <f t="shared" si="13"/>
      </c>
      <c r="I61" s="76" t="str">
        <f t="shared" si="23"/>
        <v> </v>
      </c>
      <c r="J61" s="68"/>
      <c r="K61" s="137">
        <f t="shared" si="14"/>
      </c>
      <c r="L61" s="76" t="str">
        <f t="shared" si="24"/>
        <v> </v>
      </c>
      <c r="M61" s="99"/>
      <c r="N61" s="137">
        <f t="shared" si="15"/>
      </c>
      <c r="O61" s="76" t="str">
        <f t="shared" si="25"/>
        <v> </v>
      </c>
      <c r="P61" s="99"/>
      <c r="Q61" s="137">
        <f t="shared" si="16"/>
      </c>
      <c r="R61" s="76" t="str">
        <f t="shared" si="26"/>
        <v> </v>
      </c>
      <c r="S61" s="99"/>
      <c r="T61" s="137">
        <f t="shared" si="17"/>
      </c>
      <c r="U61" s="76" t="str">
        <f t="shared" si="27"/>
        <v> </v>
      </c>
      <c r="V61" s="99"/>
      <c r="W61" s="137">
        <f t="shared" si="18"/>
      </c>
      <c r="X61" s="76" t="str">
        <f t="shared" si="28"/>
        <v> </v>
      </c>
      <c r="Y61" s="99"/>
      <c r="Z61" s="137">
        <f t="shared" si="19"/>
      </c>
      <c r="AA61" s="76" t="str">
        <f t="shared" si="29"/>
        <v> </v>
      </c>
      <c r="AB61" s="99"/>
      <c r="AC61" s="137">
        <f t="shared" si="20"/>
      </c>
      <c r="AD61" s="76" t="str">
        <f t="shared" si="30"/>
        <v> </v>
      </c>
      <c r="AE61" s="20"/>
      <c r="AF61" s="112" t="str">
        <f t="shared" si="31"/>
        <v> </v>
      </c>
      <c r="AG61" s="146"/>
      <c r="AH61" s="115">
        <f t="shared" si="32"/>
        <v>0</v>
      </c>
      <c r="AI61" s="114">
        <v>30</v>
      </c>
    </row>
    <row r="62" spans="1:35" ht="15">
      <c r="A62" s="114">
        <v>57</v>
      </c>
      <c r="B62" s="143"/>
      <c r="C62" s="76" t="str">
        <f t="shared" si="21"/>
        <v> </v>
      </c>
      <c r="D62" s="68"/>
      <c r="E62" s="137">
        <f t="shared" si="12"/>
      </c>
      <c r="F62" s="76" t="str">
        <f t="shared" si="22"/>
        <v> </v>
      </c>
      <c r="G62" s="68"/>
      <c r="H62" s="137">
        <f t="shared" si="13"/>
      </c>
      <c r="I62" s="76" t="str">
        <f t="shared" si="23"/>
        <v> </v>
      </c>
      <c r="J62" s="68"/>
      <c r="K62" s="137">
        <f t="shared" si="14"/>
      </c>
      <c r="L62" s="76" t="str">
        <f t="shared" si="24"/>
        <v> </v>
      </c>
      <c r="M62" s="99"/>
      <c r="N62" s="137">
        <f t="shared" si="15"/>
      </c>
      <c r="O62" s="76" t="str">
        <f t="shared" si="25"/>
        <v> </v>
      </c>
      <c r="P62" s="99"/>
      <c r="Q62" s="137">
        <f t="shared" si="16"/>
      </c>
      <c r="R62" s="76" t="str">
        <f t="shared" si="26"/>
        <v> </v>
      </c>
      <c r="S62" s="99"/>
      <c r="T62" s="137">
        <f t="shared" si="17"/>
      </c>
      <c r="U62" s="76" t="str">
        <f t="shared" si="27"/>
        <v> </v>
      </c>
      <c r="V62" s="99"/>
      <c r="W62" s="137">
        <f t="shared" si="18"/>
      </c>
      <c r="X62" s="76" t="str">
        <f t="shared" si="28"/>
        <v> </v>
      </c>
      <c r="Y62" s="99"/>
      <c r="Z62" s="137">
        <f t="shared" si="19"/>
      </c>
      <c r="AA62" s="76" t="str">
        <f t="shared" si="29"/>
        <v> </v>
      </c>
      <c r="AB62" s="99"/>
      <c r="AC62" s="137">
        <f t="shared" si="20"/>
      </c>
      <c r="AD62" s="76" t="str">
        <f t="shared" si="30"/>
        <v> </v>
      </c>
      <c r="AE62" s="20"/>
      <c r="AF62" s="112" t="str">
        <f t="shared" si="31"/>
        <v> </v>
      </c>
      <c r="AG62" s="146"/>
      <c r="AH62" s="115">
        <f t="shared" si="32"/>
        <v>0</v>
      </c>
      <c r="AI62" s="114">
        <v>31</v>
      </c>
    </row>
    <row r="63" spans="1:35" ht="15">
      <c r="A63" s="114">
        <v>58</v>
      </c>
      <c r="B63" s="143"/>
      <c r="C63" s="76" t="str">
        <f t="shared" si="21"/>
        <v> </v>
      </c>
      <c r="D63" s="68"/>
      <c r="E63" s="137">
        <f t="shared" si="12"/>
      </c>
      <c r="F63" s="76" t="str">
        <f t="shared" si="22"/>
        <v> </v>
      </c>
      <c r="G63" s="68"/>
      <c r="H63" s="137">
        <f t="shared" si="13"/>
      </c>
      <c r="I63" s="76" t="str">
        <f t="shared" si="23"/>
        <v> </v>
      </c>
      <c r="J63" s="68"/>
      <c r="K63" s="137">
        <f t="shared" si="14"/>
      </c>
      <c r="L63" s="76" t="str">
        <f t="shared" si="24"/>
        <v> </v>
      </c>
      <c r="M63" s="99"/>
      <c r="N63" s="137">
        <f t="shared" si="15"/>
      </c>
      <c r="O63" s="76" t="str">
        <f t="shared" si="25"/>
        <v> </v>
      </c>
      <c r="P63" s="99"/>
      <c r="Q63" s="137">
        <f t="shared" si="16"/>
      </c>
      <c r="R63" s="76" t="str">
        <f t="shared" si="26"/>
        <v> </v>
      </c>
      <c r="S63" s="99"/>
      <c r="T63" s="137">
        <f t="shared" si="17"/>
      </c>
      <c r="U63" s="76" t="str">
        <f t="shared" si="27"/>
        <v> </v>
      </c>
      <c r="V63" s="99"/>
      <c r="W63" s="137">
        <f t="shared" si="18"/>
      </c>
      <c r="X63" s="76" t="str">
        <f t="shared" si="28"/>
        <v> </v>
      </c>
      <c r="Y63" s="99"/>
      <c r="Z63" s="137">
        <f t="shared" si="19"/>
      </c>
      <c r="AA63" s="76" t="str">
        <f t="shared" si="29"/>
        <v> </v>
      </c>
      <c r="AB63" s="99"/>
      <c r="AC63" s="137">
        <f t="shared" si="20"/>
      </c>
      <c r="AD63" s="76" t="str">
        <f t="shared" si="30"/>
        <v> </v>
      </c>
      <c r="AE63" s="20"/>
      <c r="AF63" s="112" t="str">
        <f t="shared" si="31"/>
        <v> </v>
      </c>
      <c r="AG63" s="146"/>
      <c r="AH63" s="115">
        <f t="shared" si="32"/>
        <v>0</v>
      </c>
      <c r="AI63" s="114">
        <v>33</v>
      </c>
    </row>
    <row r="64" spans="1:35" ht="15">
      <c r="A64" s="114">
        <v>59</v>
      </c>
      <c r="B64" s="143"/>
      <c r="C64" s="76" t="str">
        <f t="shared" si="21"/>
        <v> </v>
      </c>
      <c r="D64" s="68"/>
      <c r="E64" s="137">
        <f t="shared" si="12"/>
      </c>
      <c r="F64" s="76" t="str">
        <f t="shared" si="22"/>
        <v> </v>
      </c>
      <c r="G64" s="68"/>
      <c r="H64" s="137">
        <f t="shared" si="13"/>
      </c>
      <c r="I64" s="76" t="str">
        <f t="shared" si="23"/>
        <v> </v>
      </c>
      <c r="J64" s="68"/>
      <c r="K64" s="137">
        <f t="shared" si="14"/>
      </c>
      <c r="L64" s="76" t="str">
        <f t="shared" si="24"/>
        <v> </v>
      </c>
      <c r="M64" s="99"/>
      <c r="N64" s="137">
        <f t="shared" si="15"/>
      </c>
      <c r="O64" s="76" t="str">
        <f t="shared" si="25"/>
        <v> </v>
      </c>
      <c r="P64" s="99"/>
      <c r="Q64" s="137">
        <f t="shared" si="16"/>
      </c>
      <c r="R64" s="76" t="str">
        <f t="shared" si="26"/>
        <v> </v>
      </c>
      <c r="S64" s="99"/>
      <c r="T64" s="137">
        <f t="shared" si="17"/>
      </c>
      <c r="U64" s="76" t="str">
        <f t="shared" si="27"/>
        <v> </v>
      </c>
      <c r="V64" s="99"/>
      <c r="W64" s="137">
        <f t="shared" si="18"/>
      </c>
      <c r="X64" s="76" t="str">
        <f t="shared" si="28"/>
        <v> </v>
      </c>
      <c r="Y64" s="99"/>
      <c r="Z64" s="137">
        <f t="shared" si="19"/>
      </c>
      <c r="AA64" s="76" t="str">
        <f t="shared" si="29"/>
        <v> </v>
      </c>
      <c r="AB64" s="99"/>
      <c r="AC64" s="137">
        <f t="shared" si="20"/>
      </c>
      <c r="AD64" s="76" t="str">
        <f t="shared" si="30"/>
        <v> </v>
      </c>
      <c r="AE64" s="20"/>
      <c r="AF64" s="112" t="str">
        <f t="shared" si="31"/>
        <v> </v>
      </c>
      <c r="AG64" s="146"/>
      <c r="AH64" s="115">
        <f t="shared" si="32"/>
        <v>0</v>
      </c>
      <c r="AI64" s="114">
        <v>35</v>
      </c>
    </row>
    <row r="65" spans="1:35" ht="15">
      <c r="A65" s="114">
        <v>60</v>
      </c>
      <c r="B65" s="143"/>
      <c r="C65" s="76" t="str">
        <f t="shared" si="21"/>
        <v> </v>
      </c>
      <c r="D65" s="68"/>
      <c r="E65" s="137">
        <f t="shared" si="12"/>
      </c>
      <c r="F65" s="76" t="str">
        <f t="shared" si="22"/>
        <v> </v>
      </c>
      <c r="G65" s="68"/>
      <c r="H65" s="137">
        <f t="shared" si="13"/>
      </c>
      <c r="I65" s="76" t="str">
        <f t="shared" si="23"/>
        <v> </v>
      </c>
      <c r="J65" s="68"/>
      <c r="K65" s="137">
        <f t="shared" si="14"/>
      </c>
      <c r="L65" s="76" t="str">
        <f t="shared" si="24"/>
        <v> </v>
      </c>
      <c r="M65" s="99"/>
      <c r="N65" s="137">
        <f t="shared" si="15"/>
      </c>
      <c r="O65" s="76" t="str">
        <f t="shared" si="25"/>
        <v> </v>
      </c>
      <c r="P65" s="99"/>
      <c r="Q65" s="137">
        <f t="shared" si="16"/>
      </c>
      <c r="R65" s="76" t="str">
        <f t="shared" si="26"/>
        <v> </v>
      </c>
      <c r="S65" s="99"/>
      <c r="T65" s="137">
        <f t="shared" si="17"/>
      </c>
      <c r="U65" s="76" t="str">
        <f t="shared" si="27"/>
        <v> </v>
      </c>
      <c r="V65" s="99"/>
      <c r="W65" s="137">
        <f t="shared" si="18"/>
      </c>
      <c r="X65" s="76" t="str">
        <f t="shared" si="28"/>
        <v> </v>
      </c>
      <c r="Y65" s="99"/>
      <c r="Z65" s="137">
        <f t="shared" si="19"/>
      </c>
      <c r="AA65" s="76" t="str">
        <f t="shared" si="29"/>
        <v> </v>
      </c>
      <c r="AB65" s="99"/>
      <c r="AC65" s="137">
        <f t="shared" si="20"/>
      </c>
      <c r="AD65" s="76" t="str">
        <f t="shared" si="30"/>
        <v> </v>
      </c>
      <c r="AE65" s="20"/>
      <c r="AF65" s="112" t="str">
        <f t="shared" si="31"/>
        <v> </v>
      </c>
      <c r="AG65" s="146"/>
      <c r="AH65" s="115">
        <f t="shared" si="32"/>
        <v>0</v>
      </c>
      <c r="AI65" s="114">
        <v>38</v>
      </c>
    </row>
    <row r="66" spans="1:35" ht="15">
      <c r="A66" s="111">
        <v>61</v>
      </c>
      <c r="B66" s="143"/>
      <c r="C66" s="76" t="str">
        <f t="shared" si="21"/>
        <v> </v>
      </c>
      <c r="D66" s="68"/>
      <c r="E66" s="137">
        <f t="shared" si="12"/>
      </c>
      <c r="F66" s="76" t="str">
        <f t="shared" si="22"/>
        <v> </v>
      </c>
      <c r="G66" s="68"/>
      <c r="H66" s="137">
        <f t="shared" si="13"/>
      </c>
      <c r="I66" s="76" t="str">
        <f t="shared" si="23"/>
        <v> </v>
      </c>
      <c r="J66" s="68"/>
      <c r="K66" s="137">
        <f t="shared" si="14"/>
      </c>
      <c r="L66" s="76" t="str">
        <f t="shared" si="24"/>
        <v> </v>
      </c>
      <c r="M66" s="99"/>
      <c r="N66" s="137">
        <f t="shared" si="15"/>
      </c>
      <c r="O66" s="76" t="str">
        <f t="shared" si="25"/>
        <v> </v>
      </c>
      <c r="P66" s="99"/>
      <c r="Q66" s="137">
        <f t="shared" si="16"/>
      </c>
      <c r="R66" s="76" t="str">
        <f t="shared" si="26"/>
        <v> </v>
      </c>
      <c r="S66" s="99"/>
      <c r="T66" s="137">
        <f t="shared" si="17"/>
      </c>
      <c r="U66" s="76" t="str">
        <f t="shared" si="27"/>
        <v> </v>
      </c>
      <c r="V66" s="99"/>
      <c r="W66" s="137">
        <f t="shared" si="18"/>
      </c>
      <c r="X66" s="76" t="str">
        <f t="shared" si="28"/>
        <v> </v>
      </c>
      <c r="Y66" s="99"/>
      <c r="Z66" s="137">
        <f t="shared" si="19"/>
      </c>
      <c r="AA66" s="76" t="str">
        <f t="shared" si="29"/>
        <v> </v>
      </c>
      <c r="AB66" s="99"/>
      <c r="AC66" s="137">
        <f t="shared" si="20"/>
      </c>
      <c r="AD66" s="76" t="str">
        <f t="shared" si="30"/>
        <v> </v>
      </c>
      <c r="AE66" s="20"/>
      <c r="AF66" s="112" t="str">
        <f t="shared" si="31"/>
        <v> </v>
      </c>
      <c r="AG66" s="146"/>
      <c r="AH66" s="115">
        <f t="shared" si="32"/>
        <v>0</v>
      </c>
      <c r="AI66" s="111">
        <v>44</v>
      </c>
    </row>
    <row r="67" spans="1:35" ht="15">
      <c r="A67" s="114">
        <v>62</v>
      </c>
      <c r="B67" s="143"/>
      <c r="C67" s="76" t="str">
        <f t="shared" si="21"/>
        <v> </v>
      </c>
      <c r="D67" s="68"/>
      <c r="E67" s="137">
        <f t="shared" si="12"/>
      </c>
      <c r="F67" s="76" t="str">
        <f t="shared" si="22"/>
        <v> </v>
      </c>
      <c r="G67" s="68"/>
      <c r="H67" s="137">
        <f t="shared" si="13"/>
      </c>
      <c r="I67" s="76" t="str">
        <f t="shared" si="23"/>
        <v> </v>
      </c>
      <c r="J67" s="68"/>
      <c r="K67" s="137">
        <f t="shared" si="14"/>
      </c>
      <c r="L67" s="76" t="str">
        <f t="shared" si="24"/>
        <v> </v>
      </c>
      <c r="M67" s="99"/>
      <c r="N67" s="137">
        <f t="shared" si="15"/>
      </c>
      <c r="O67" s="76" t="str">
        <f t="shared" si="25"/>
        <v> </v>
      </c>
      <c r="P67" s="99"/>
      <c r="Q67" s="137">
        <f t="shared" si="16"/>
      </c>
      <c r="R67" s="76" t="str">
        <f t="shared" si="26"/>
        <v> </v>
      </c>
      <c r="S67" s="99"/>
      <c r="T67" s="137">
        <f t="shared" si="17"/>
      </c>
      <c r="U67" s="76" t="str">
        <f t="shared" si="27"/>
        <v> </v>
      </c>
      <c r="V67" s="99"/>
      <c r="W67" s="137">
        <f t="shared" si="18"/>
      </c>
      <c r="X67" s="76" t="str">
        <f t="shared" si="28"/>
        <v> </v>
      </c>
      <c r="Y67" s="99"/>
      <c r="Z67" s="137">
        <f t="shared" si="19"/>
      </c>
      <c r="AA67" s="76" t="str">
        <f t="shared" si="29"/>
        <v> </v>
      </c>
      <c r="AB67" s="99"/>
      <c r="AC67" s="137">
        <f t="shared" si="20"/>
      </c>
      <c r="AD67" s="76" t="str">
        <f t="shared" si="30"/>
        <v> </v>
      </c>
      <c r="AE67" s="20"/>
      <c r="AF67" s="112" t="str">
        <f t="shared" si="31"/>
        <v> </v>
      </c>
      <c r="AG67" s="146"/>
      <c r="AH67" s="115">
        <f t="shared" si="32"/>
        <v>0</v>
      </c>
      <c r="AI67" s="114">
        <v>46</v>
      </c>
    </row>
    <row r="68" spans="1:35" ht="15">
      <c r="A68" s="114">
        <v>63</v>
      </c>
      <c r="B68" s="143"/>
      <c r="C68" s="76" t="str">
        <f t="shared" si="21"/>
        <v> </v>
      </c>
      <c r="D68" s="68"/>
      <c r="E68" s="137">
        <f t="shared" si="12"/>
      </c>
      <c r="F68" s="76" t="str">
        <f t="shared" si="22"/>
        <v> </v>
      </c>
      <c r="G68" s="68"/>
      <c r="H68" s="137">
        <f t="shared" si="13"/>
      </c>
      <c r="I68" s="76" t="str">
        <f t="shared" si="23"/>
        <v> </v>
      </c>
      <c r="J68" s="68"/>
      <c r="K68" s="137">
        <f t="shared" si="14"/>
      </c>
      <c r="L68" s="76" t="str">
        <f t="shared" si="24"/>
        <v> </v>
      </c>
      <c r="M68" s="99"/>
      <c r="N68" s="137">
        <f t="shared" si="15"/>
      </c>
      <c r="O68" s="76" t="str">
        <f t="shared" si="25"/>
        <v> </v>
      </c>
      <c r="P68" s="99"/>
      <c r="Q68" s="137">
        <f t="shared" si="16"/>
      </c>
      <c r="R68" s="76" t="str">
        <f t="shared" si="26"/>
        <v> </v>
      </c>
      <c r="S68" s="99"/>
      <c r="T68" s="137">
        <f t="shared" si="17"/>
      </c>
      <c r="U68" s="76" t="str">
        <f t="shared" si="27"/>
        <v> </v>
      </c>
      <c r="V68" s="99"/>
      <c r="W68" s="137">
        <f t="shared" si="18"/>
      </c>
      <c r="X68" s="76" t="str">
        <f t="shared" si="28"/>
        <v> </v>
      </c>
      <c r="Y68" s="99"/>
      <c r="Z68" s="137">
        <f t="shared" si="19"/>
      </c>
      <c r="AA68" s="76" t="str">
        <f t="shared" si="29"/>
        <v> </v>
      </c>
      <c r="AB68" s="99"/>
      <c r="AC68" s="137">
        <f t="shared" si="20"/>
      </c>
      <c r="AD68" s="76" t="str">
        <f t="shared" si="30"/>
        <v> </v>
      </c>
      <c r="AE68" s="20"/>
      <c r="AF68" s="112" t="str">
        <f t="shared" si="31"/>
        <v> </v>
      </c>
      <c r="AG68" s="146"/>
      <c r="AH68" s="115">
        <f t="shared" si="32"/>
        <v>0</v>
      </c>
      <c r="AI68" s="114">
        <v>47</v>
      </c>
    </row>
    <row r="69" spans="1:35" ht="15">
      <c r="A69" s="114">
        <v>64</v>
      </c>
      <c r="B69" s="143"/>
      <c r="C69" s="76" t="str">
        <f t="shared" si="21"/>
        <v> </v>
      </c>
      <c r="D69" s="68"/>
      <c r="E69" s="137">
        <f t="shared" si="12"/>
      </c>
      <c r="F69" s="76" t="str">
        <f t="shared" si="22"/>
        <v> </v>
      </c>
      <c r="G69" s="68"/>
      <c r="H69" s="137">
        <f t="shared" si="13"/>
      </c>
      <c r="I69" s="76" t="str">
        <f t="shared" si="23"/>
        <v> </v>
      </c>
      <c r="J69" s="68"/>
      <c r="K69" s="137">
        <f t="shared" si="14"/>
      </c>
      <c r="L69" s="76" t="str">
        <f t="shared" si="24"/>
        <v> </v>
      </c>
      <c r="M69" s="99"/>
      <c r="N69" s="137">
        <f t="shared" si="15"/>
      </c>
      <c r="O69" s="76" t="str">
        <f t="shared" si="25"/>
        <v> </v>
      </c>
      <c r="P69" s="99"/>
      <c r="Q69" s="137">
        <f t="shared" si="16"/>
      </c>
      <c r="R69" s="76" t="str">
        <f t="shared" si="26"/>
        <v> </v>
      </c>
      <c r="S69" s="99"/>
      <c r="T69" s="137">
        <f t="shared" si="17"/>
      </c>
      <c r="U69" s="76" t="str">
        <f t="shared" si="27"/>
        <v> </v>
      </c>
      <c r="V69" s="99"/>
      <c r="W69" s="137">
        <f t="shared" si="18"/>
      </c>
      <c r="X69" s="76" t="str">
        <f t="shared" si="28"/>
        <v> </v>
      </c>
      <c r="Y69" s="99"/>
      <c r="Z69" s="137">
        <f t="shared" si="19"/>
      </c>
      <c r="AA69" s="76" t="str">
        <f t="shared" si="29"/>
        <v> </v>
      </c>
      <c r="AB69" s="99"/>
      <c r="AC69" s="137">
        <f t="shared" si="20"/>
      </c>
      <c r="AD69" s="76" t="str">
        <f t="shared" si="30"/>
        <v> </v>
      </c>
      <c r="AE69" s="20"/>
      <c r="AF69" s="112" t="str">
        <f t="shared" si="31"/>
        <v> </v>
      </c>
      <c r="AG69" s="146"/>
      <c r="AH69" s="115">
        <f t="shared" si="32"/>
        <v>0</v>
      </c>
      <c r="AI69" s="114">
        <v>52</v>
      </c>
    </row>
    <row r="70" spans="1:35" ht="15">
      <c r="A70" s="114">
        <v>65</v>
      </c>
      <c r="B70" s="143"/>
      <c r="C70" s="76" t="str">
        <f aca="true" t="shared" si="33" ref="C70:C101">IF(COUNTIF(B$6:B$194,B70)&gt;1,"x"," ")</f>
        <v> </v>
      </c>
      <c r="D70" s="68"/>
      <c r="E70" s="137">
        <f t="shared" si="12"/>
      </c>
      <c r="F70" s="76" t="str">
        <f aca="true" t="shared" si="34" ref="F70:F101">IF(COUNTIF(D$6:D$194,D70)&gt;1,"x"," ")</f>
        <v> </v>
      </c>
      <c r="G70" s="68"/>
      <c r="H70" s="137">
        <f t="shared" si="13"/>
      </c>
      <c r="I70" s="76" t="str">
        <f aca="true" t="shared" si="35" ref="I70:I101">IF(COUNTIF(G$6:G$194,G70)&gt;1,"x"," ")</f>
        <v> </v>
      </c>
      <c r="J70" s="68"/>
      <c r="K70" s="137">
        <f t="shared" si="14"/>
      </c>
      <c r="L70" s="76" t="str">
        <f aca="true" t="shared" si="36" ref="L70:L101">IF(COUNTIF(J$6:J$194,J70)&gt;1,"x"," ")</f>
        <v> </v>
      </c>
      <c r="M70" s="99"/>
      <c r="N70" s="137">
        <f t="shared" si="15"/>
      </c>
      <c r="O70" s="76" t="str">
        <f aca="true" t="shared" si="37" ref="O70:O101">IF(COUNTIF(M$6:M$194,M70)&gt;1,"x"," ")</f>
        <v> </v>
      </c>
      <c r="P70" s="99"/>
      <c r="Q70" s="137">
        <f t="shared" si="16"/>
      </c>
      <c r="R70" s="76" t="str">
        <f aca="true" t="shared" si="38" ref="R70:R101">IF(COUNTIF(P$6:P$194,P70)&gt;1,"x"," ")</f>
        <v> </v>
      </c>
      <c r="S70" s="99"/>
      <c r="T70" s="137">
        <f t="shared" si="17"/>
      </c>
      <c r="U70" s="76" t="str">
        <f aca="true" t="shared" si="39" ref="U70:U101">IF(COUNTIF(S$6:S$194,S70)&gt;1,"x"," ")</f>
        <v> </v>
      </c>
      <c r="V70" s="99"/>
      <c r="W70" s="137">
        <f t="shared" si="18"/>
      </c>
      <c r="X70" s="76" t="str">
        <f aca="true" t="shared" si="40" ref="X70:X101">IF(COUNTIF(V$6:V$194,V70)&gt;1,"x"," ")</f>
        <v> </v>
      </c>
      <c r="Y70" s="99"/>
      <c r="Z70" s="137">
        <f t="shared" si="19"/>
      </c>
      <c r="AA70" s="76" t="str">
        <f aca="true" t="shared" si="41" ref="AA70:AA101">IF(COUNTIF(Y$6:Y$194,Y70)&gt;1,"x"," ")</f>
        <v> </v>
      </c>
      <c r="AB70" s="99"/>
      <c r="AC70" s="137">
        <f t="shared" si="20"/>
      </c>
      <c r="AD70" s="76" t="str">
        <f aca="true" t="shared" si="42" ref="AD70:AD101">IF(COUNTIF(AB$6:AB$194,AB70)&gt;1,"x"," ")</f>
        <v> </v>
      </c>
      <c r="AE70" s="20"/>
      <c r="AF70" s="112" t="str">
        <f aca="true" t="shared" si="43" ref="AF70:AF101">IF(COUNTIF(AE$6:AE$194,AE70)&gt;1,"x"," ")</f>
        <v> </v>
      </c>
      <c r="AG70" s="146"/>
      <c r="AH70" s="115">
        <f aca="true" t="shared" si="44" ref="AH70:AH104">COUNTIF($B$6:$AE$104,AE70)</f>
        <v>0</v>
      </c>
      <c r="AI70" s="114">
        <v>54</v>
      </c>
    </row>
    <row r="71" spans="1:35" ht="15">
      <c r="A71" s="114">
        <v>66</v>
      </c>
      <c r="B71" s="143"/>
      <c r="C71" s="76" t="str">
        <f t="shared" si="33"/>
        <v> </v>
      </c>
      <c r="D71" s="68"/>
      <c r="E71" s="137">
        <f aca="true" t="shared" si="45" ref="E71:E104">IF(D71&lt;1,"",IF(COUNTIF(B$6:B$194,D71)&lt;1,"D",""))</f>
      </c>
      <c r="F71" s="76" t="str">
        <f t="shared" si="34"/>
        <v> </v>
      </c>
      <c r="G71" s="68"/>
      <c r="H71" s="137">
        <f aca="true" t="shared" si="46" ref="H71:H104">IF(G71&lt;1,"",IF(COUNTIF(D$6:D$194,G71)&lt;1,"D",""))</f>
      </c>
      <c r="I71" s="76" t="str">
        <f t="shared" si="35"/>
        <v> </v>
      </c>
      <c r="J71" s="68"/>
      <c r="K71" s="137">
        <f aca="true" t="shared" si="47" ref="K71:K104">IF(J71&lt;1,"",IF(COUNTIF(G$6:G$194,J71)&lt;1,"D",""))</f>
      </c>
      <c r="L71" s="76" t="str">
        <f t="shared" si="36"/>
        <v> </v>
      </c>
      <c r="M71" s="99"/>
      <c r="N71" s="137">
        <f aca="true" t="shared" si="48" ref="N71:N104">IF(M71&lt;1,"",IF(COUNTIF(J$6:J$194,M71)&lt;1,"D",""))</f>
      </c>
      <c r="O71" s="76" t="str">
        <f t="shared" si="37"/>
        <v> </v>
      </c>
      <c r="P71" s="99"/>
      <c r="Q71" s="137">
        <f aca="true" t="shared" si="49" ref="Q71:Q104">IF(P71&lt;1,"",IF(COUNTIF(M$6:M$194,P71)&lt;1,"D",""))</f>
      </c>
      <c r="R71" s="76" t="str">
        <f t="shared" si="38"/>
        <v> </v>
      </c>
      <c r="S71" s="99"/>
      <c r="T71" s="137">
        <f aca="true" t="shared" si="50" ref="T71:T104">IF(S71&lt;1,"",IF(COUNTIF(P$6:P$194,S71)&lt;1,"D",""))</f>
      </c>
      <c r="U71" s="76" t="str">
        <f t="shared" si="39"/>
        <v> </v>
      </c>
      <c r="V71" s="99"/>
      <c r="W71" s="137">
        <f aca="true" t="shared" si="51" ref="W71:W104">IF(V71&lt;1,"",IF(COUNTIF(S$6:S$194,V71)&lt;1,"D",""))</f>
      </c>
      <c r="X71" s="76" t="str">
        <f t="shared" si="40"/>
        <v> </v>
      </c>
      <c r="Y71" s="99"/>
      <c r="Z71" s="137">
        <f aca="true" t="shared" si="52" ref="Z71:Z104">IF(Y71&lt;1,"",IF(COUNTIF(V$6:V$194,Y71)&lt;1,"D",""))</f>
      </c>
      <c r="AA71" s="76" t="str">
        <f t="shared" si="41"/>
        <v> </v>
      </c>
      <c r="AB71" s="99"/>
      <c r="AC71" s="137">
        <f aca="true" t="shared" si="53" ref="AC71:AC104">IF(AB71&lt;1,"",IF(COUNTIF(Y$6:Y$194,AB71)&lt;1,"D",""))</f>
      </c>
      <c r="AD71" s="76" t="str">
        <f t="shared" si="42"/>
        <v> </v>
      </c>
      <c r="AE71" s="20"/>
      <c r="AF71" s="112" t="str">
        <f t="shared" si="43"/>
        <v> </v>
      </c>
      <c r="AG71" s="146"/>
      <c r="AH71" s="115">
        <f t="shared" si="44"/>
        <v>0</v>
      </c>
      <c r="AI71" s="114">
        <v>56</v>
      </c>
    </row>
    <row r="72" spans="1:35" ht="15">
      <c r="A72" s="111">
        <v>67</v>
      </c>
      <c r="B72" s="143"/>
      <c r="C72" s="76" t="str">
        <f t="shared" si="33"/>
        <v> </v>
      </c>
      <c r="D72" s="68"/>
      <c r="E72" s="137">
        <f t="shared" si="45"/>
      </c>
      <c r="F72" s="76" t="str">
        <f t="shared" si="34"/>
        <v> </v>
      </c>
      <c r="G72" s="68"/>
      <c r="H72" s="137">
        <f t="shared" si="46"/>
      </c>
      <c r="I72" s="76" t="str">
        <f t="shared" si="35"/>
        <v> </v>
      </c>
      <c r="J72" s="68"/>
      <c r="K72" s="137">
        <f t="shared" si="47"/>
      </c>
      <c r="L72" s="76" t="str">
        <f t="shared" si="36"/>
        <v> </v>
      </c>
      <c r="M72" s="99"/>
      <c r="N72" s="137">
        <f t="shared" si="48"/>
      </c>
      <c r="O72" s="76" t="str">
        <f t="shared" si="37"/>
        <v> </v>
      </c>
      <c r="P72" s="99"/>
      <c r="Q72" s="137">
        <f t="shared" si="49"/>
      </c>
      <c r="R72" s="76" t="str">
        <f t="shared" si="38"/>
        <v> </v>
      </c>
      <c r="S72" s="99"/>
      <c r="T72" s="137">
        <f t="shared" si="50"/>
      </c>
      <c r="U72" s="76" t="str">
        <f t="shared" si="39"/>
        <v> </v>
      </c>
      <c r="V72" s="99"/>
      <c r="W72" s="137">
        <f t="shared" si="51"/>
      </c>
      <c r="X72" s="76" t="str">
        <f t="shared" si="40"/>
        <v> </v>
      </c>
      <c r="Y72" s="99"/>
      <c r="Z72" s="137">
        <f t="shared" si="52"/>
      </c>
      <c r="AA72" s="76" t="str">
        <f t="shared" si="41"/>
        <v> </v>
      </c>
      <c r="AB72" s="99"/>
      <c r="AC72" s="137">
        <f t="shared" si="53"/>
      </c>
      <c r="AD72" s="76" t="str">
        <f t="shared" si="42"/>
        <v> </v>
      </c>
      <c r="AE72" s="20"/>
      <c r="AF72" s="112" t="str">
        <f t="shared" si="43"/>
        <v> </v>
      </c>
      <c r="AG72" s="146"/>
      <c r="AH72" s="115">
        <f t="shared" si="44"/>
        <v>0</v>
      </c>
      <c r="AI72" s="111">
        <v>57</v>
      </c>
    </row>
    <row r="73" spans="1:35" ht="15">
      <c r="A73" s="114">
        <v>68</v>
      </c>
      <c r="B73" s="143"/>
      <c r="C73" s="76" t="str">
        <f t="shared" si="33"/>
        <v> </v>
      </c>
      <c r="D73" s="68"/>
      <c r="E73" s="137">
        <f t="shared" si="45"/>
      </c>
      <c r="F73" s="76" t="str">
        <f t="shared" si="34"/>
        <v> </v>
      </c>
      <c r="G73" s="68"/>
      <c r="H73" s="137">
        <f t="shared" si="46"/>
      </c>
      <c r="I73" s="76" t="str">
        <f t="shared" si="35"/>
        <v> </v>
      </c>
      <c r="J73" s="68"/>
      <c r="K73" s="137">
        <f t="shared" si="47"/>
      </c>
      <c r="L73" s="76" t="str">
        <f t="shared" si="36"/>
        <v> </v>
      </c>
      <c r="M73" s="99"/>
      <c r="N73" s="137">
        <f t="shared" si="48"/>
      </c>
      <c r="O73" s="76" t="str">
        <f t="shared" si="37"/>
        <v> </v>
      </c>
      <c r="P73" s="99"/>
      <c r="Q73" s="137">
        <f t="shared" si="49"/>
      </c>
      <c r="R73" s="76" t="str">
        <f t="shared" si="38"/>
        <v> </v>
      </c>
      <c r="S73" s="99"/>
      <c r="T73" s="137">
        <f t="shared" si="50"/>
      </c>
      <c r="U73" s="76" t="str">
        <f t="shared" si="39"/>
        <v> </v>
      </c>
      <c r="V73" s="99"/>
      <c r="W73" s="137">
        <f t="shared" si="51"/>
      </c>
      <c r="X73" s="76" t="str">
        <f t="shared" si="40"/>
        <v> </v>
      </c>
      <c r="Y73" s="99"/>
      <c r="Z73" s="137">
        <f t="shared" si="52"/>
      </c>
      <c r="AA73" s="76" t="str">
        <f t="shared" si="41"/>
        <v> </v>
      </c>
      <c r="AB73" s="99"/>
      <c r="AC73" s="137">
        <f t="shared" si="53"/>
      </c>
      <c r="AD73" s="76" t="str">
        <f t="shared" si="42"/>
        <v> </v>
      </c>
      <c r="AE73" s="20"/>
      <c r="AF73" s="112" t="str">
        <f t="shared" si="43"/>
        <v> </v>
      </c>
      <c r="AG73" s="146"/>
      <c r="AH73" s="115">
        <f t="shared" si="44"/>
        <v>0</v>
      </c>
      <c r="AI73" s="114">
        <v>65</v>
      </c>
    </row>
    <row r="74" spans="1:35" ht="15">
      <c r="A74" s="114">
        <v>69</v>
      </c>
      <c r="B74" s="143"/>
      <c r="C74" s="76" t="str">
        <f t="shared" si="33"/>
        <v> </v>
      </c>
      <c r="D74" s="68"/>
      <c r="E74" s="137">
        <f t="shared" si="45"/>
      </c>
      <c r="F74" s="76" t="str">
        <f t="shared" si="34"/>
        <v> </v>
      </c>
      <c r="G74" s="68"/>
      <c r="H74" s="137">
        <f t="shared" si="46"/>
      </c>
      <c r="I74" s="76" t="str">
        <f t="shared" si="35"/>
        <v> </v>
      </c>
      <c r="J74" s="68"/>
      <c r="K74" s="137">
        <f t="shared" si="47"/>
      </c>
      <c r="L74" s="76" t="str">
        <f t="shared" si="36"/>
        <v> </v>
      </c>
      <c r="M74" s="99"/>
      <c r="N74" s="137">
        <f t="shared" si="48"/>
      </c>
      <c r="O74" s="76" t="str">
        <f t="shared" si="37"/>
        <v> </v>
      </c>
      <c r="P74" s="99"/>
      <c r="Q74" s="137">
        <f t="shared" si="49"/>
      </c>
      <c r="R74" s="76" t="str">
        <f t="shared" si="38"/>
        <v> </v>
      </c>
      <c r="S74" s="99"/>
      <c r="T74" s="137">
        <f t="shared" si="50"/>
      </c>
      <c r="U74" s="76" t="str">
        <f t="shared" si="39"/>
        <v> </v>
      </c>
      <c r="V74" s="99"/>
      <c r="W74" s="137">
        <f t="shared" si="51"/>
      </c>
      <c r="X74" s="76" t="str">
        <f t="shared" si="40"/>
        <v> </v>
      </c>
      <c r="Y74" s="99"/>
      <c r="Z74" s="137">
        <f t="shared" si="52"/>
      </c>
      <c r="AA74" s="76" t="str">
        <f t="shared" si="41"/>
        <v> </v>
      </c>
      <c r="AB74" s="99"/>
      <c r="AC74" s="137">
        <f t="shared" si="53"/>
      </c>
      <c r="AD74" s="76" t="str">
        <f t="shared" si="42"/>
        <v> </v>
      </c>
      <c r="AE74" s="20"/>
      <c r="AF74" s="112" t="str">
        <f t="shared" si="43"/>
        <v> </v>
      </c>
      <c r="AG74" s="146"/>
      <c r="AH74" s="115">
        <f t="shared" si="44"/>
        <v>0</v>
      </c>
      <c r="AI74" s="114">
        <v>69</v>
      </c>
    </row>
    <row r="75" spans="1:35" ht="15">
      <c r="A75" s="114">
        <v>70</v>
      </c>
      <c r="B75" s="143"/>
      <c r="C75" s="76" t="str">
        <f t="shared" si="33"/>
        <v> </v>
      </c>
      <c r="D75" s="68"/>
      <c r="E75" s="137">
        <f t="shared" si="45"/>
      </c>
      <c r="F75" s="76" t="str">
        <f t="shared" si="34"/>
        <v> </v>
      </c>
      <c r="G75" s="68"/>
      <c r="H75" s="137">
        <f t="shared" si="46"/>
      </c>
      <c r="I75" s="76" t="str">
        <f t="shared" si="35"/>
        <v> </v>
      </c>
      <c r="J75" s="68"/>
      <c r="K75" s="137">
        <f t="shared" si="47"/>
      </c>
      <c r="L75" s="76" t="str">
        <f t="shared" si="36"/>
        <v> </v>
      </c>
      <c r="M75" s="99"/>
      <c r="N75" s="137">
        <f t="shared" si="48"/>
      </c>
      <c r="O75" s="76" t="str">
        <f t="shared" si="37"/>
        <v> </v>
      </c>
      <c r="P75" s="99"/>
      <c r="Q75" s="137">
        <f t="shared" si="49"/>
      </c>
      <c r="R75" s="76" t="str">
        <f t="shared" si="38"/>
        <v> </v>
      </c>
      <c r="S75" s="99"/>
      <c r="T75" s="137">
        <f t="shared" si="50"/>
      </c>
      <c r="U75" s="76" t="str">
        <f t="shared" si="39"/>
        <v> </v>
      </c>
      <c r="V75" s="99"/>
      <c r="W75" s="137">
        <f t="shared" si="51"/>
      </c>
      <c r="X75" s="76" t="str">
        <f t="shared" si="40"/>
        <v> </v>
      </c>
      <c r="Y75" s="99"/>
      <c r="Z75" s="137">
        <f t="shared" si="52"/>
      </c>
      <c r="AA75" s="76" t="str">
        <f t="shared" si="41"/>
        <v> </v>
      </c>
      <c r="AB75" s="99"/>
      <c r="AC75" s="137">
        <f t="shared" si="53"/>
      </c>
      <c r="AD75" s="76" t="str">
        <f t="shared" si="42"/>
        <v> </v>
      </c>
      <c r="AE75" s="20"/>
      <c r="AF75" s="112" t="str">
        <f t="shared" si="43"/>
        <v> </v>
      </c>
      <c r="AG75" s="146"/>
      <c r="AH75" s="115">
        <f t="shared" si="44"/>
        <v>0</v>
      </c>
      <c r="AI75" s="114">
        <v>70</v>
      </c>
    </row>
    <row r="76" spans="1:35" ht="15">
      <c r="A76" s="114">
        <v>71</v>
      </c>
      <c r="B76" s="143"/>
      <c r="C76" s="76" t="str">
        <f t="shared" si="33"/>
        <v> </v>
      </c>
      <c r="D76" s="68"/>
      <c r="E76" s="137">
        <f t="shared" si="45"/>
      </c>
      <c r="F76" s="76" t="str">
        <f t="shared" si="34"/>
        <v> </v>
      </c>
      <c r="G76" s="68"/>
      <c r="H76" s="137">
        <f t="shared" si="46"/>
      </c>
      <c r="I76" s="76" t="str">
        <f t="shared" si="35"/>
        <v> </v>
      </c>
      <c r="J76" s="68"/>
      <c r="K76" s="137">
        <f t="shared" si="47"/>
      </c>
      <c r="L76" s="76" t="str">
        <f t="shared" si="36"/>
        <v> </v>
      </c>
      <c r="M76" s="99"/>
      <c r="N76" s="137">
        <f t="shared" si="48"/>
      </c>
      <c r="O76" s="76" t="str">
        <f t="shared" si="37"/>
        <v> </v>
      </c>
      <c r="P76" s="99"/>
      <c r="Q76" s="137">
        <f t="shared" si="49"/>
      </c>
      <c r="R76" s="76" t="str">
        <f t="shared" si="38"/>
        <v> </v>
      </c>
      <c r="S76" s="99"/>
      <c r="T76" s="137">
        <f t="shared" si="50"/>
      </c>
      <c r="U76" s="76" t="str">
        <f t="shared" si="39"/>
        <v> </v>
      </c>
      <c r="V76" s="99"/>
      <c r="W76" s="137">
        <f t="shared" si="51"/>
      </c>
      <c r="X76" s="76" t="str">
        <f t="shared" si="40"/>
        <v> </v>
      </c>
      <c r="Y76" s="99"/>
      <c r="Z76" s="137">
        <f t="shared" si="52"/>
      </c>
      <c r="AA76" s="76" t="str">
        <f t="shared" si="41"/>
        <v> </v>
      </c>
      <c r="AB76" s="99"/>
      <c r="AC76" s="137">
        <f t="shared" si="53"/>
      </c>
      <c r="AD76" s="76" t="str">
        <f t="shared" si="42"/>
        <v> </v>
      </c>
      <c r="AE76" s="20"/>
      <c r="AF76" s="112" t="str">
        <f t="shared" si="43"/>
        <v> </v>
      </c>
      <c r="AG76" s="146"/>
      <c r="AH76" s="115">
        <f t="shared" si="44"/>
        <v>0</v>
      </c>
      <c r="AI76" s="114">
        <v>71</v>
      </c>
    </row>
    <row r="77" spans="1:35" ht="15">
      <c r="A77" s="114">
        <v>72</v>
      </c>
      <c r="B77" s="143"/>
      <c r="C77" s="76" t="str">
        <f t="shared" si="33"/>
        <v> </v>
      </c>
      <c r="D77" s="68"/>
      <c r="E77" s="137">
        <f t="shared" si="45"/>
      </c>
      <c r="F77" s="76" t="str">
        <f t="shared" si="34"/>
        <v> </v>
      </c>
      <c r="G77" s="68"/>
      <c r="H77" s="137">
        <f t="shared" si="46"/>
      </c>
      <c r="I77" s="76" t="str">
        <f t="shared" si="35"/>
        <v> </v>
      </c>
      <c r="J77" s="68"/>
      <c r="K77" s="137">
        <f t="shared" si="47"/>
      </c>
      <c r="L77" s="76" t="str">
        <f t="shared" si="36"/>
        <v> </v>
      </c>
      <c r="M77" s="99"/>
      <c r="N77" s="137">
        <f t="shared" si="48"/>
      </c>
      <c r="O77" s="76" t="str">
        <f t="shared" si="37"/>
        <v> </v>
      </c>
      <c r="P77" s="99"/>
      <c r="Q77" s="137">
        <f t="shared" si="49"/>
      </c>
      <c r="R77" s="76" t="str">
        <f t="shared" si="38"/>
        <v> </v>
      </c>
      <c r="S77" s="99"/>
      <c r="T77" s="137">
        <f t="shared" si="50"/>
      </c>
      <c r="U77" s="76" t="str">
        <f t="shared" si="39"/>
        <v> </v>
      </c>
      <c r="V77" s="99"/>
      <c r="W77" s="137">
        <f t="shared" si="51"/>
      </c>
      <c r="X77" s="76" t="str">
        <f t="shared" si="40"/>
        <v> </v>
      </c>
      <c r="Y77" s="99"/>
      <c r="Z77" s="137">
        <f t="shared" si="52"/>
      </c>
      <c r="AA77" s="76" t="str">
        <f t="shared" si="41"/>
        <v> </v>
      </c>
      <c r="AB77" s="99"/>
      <c r="AC77" s="137">
        <f t="shared" si="53"/>
      </c>
      <c r="AD77" s="76" t="str">
        <f t="shared" si="42"/>
        <v> </v>
      </c>
      <c r="AE77" s="20"/>
      <c r="AF77" s="112" t="str">
        <f t="shared" si="43"/>
        <v> </v>
      </c>
      <c r="AG77" s="146"/>
      <c r="AH77" s="115">
        <f t="shared" si="44"/>
        <v>0</v>
      </c>
      <c r="AI77" s="114">
        <v>72</v>
      </c>
    </row>
    <row r="78" spans="1:35" ht="15">
      <c r="A78" s="111">
        <v>73</v>
      </c>
      <c r="B78" s="143"/>
      <c r="C78" s="76" t="str">
        <f t="shared" si="33"/>
        <v> </v>
      </c>
      <c r="D78" s="68"/>
      <c r="E78" s="137">
        <f t="shared" si="45"/>
      </c>
      <c r="F78" s="76" t="str">
        <f t="shared" si="34"/>
        <v> </v>
      </c>
      <c r="G78" s="68"/>
      <c r="H78" s="137">
        <f t="shared" si="46"/>
      </c>
      <c r="I78" s="76" t="str">
        <f t="shared" si="35"/>
        <v> </v>
      </c>
      <c r="J78" s="68"/>
      <c r="K78" s="137">
        <f t="shared" si="47"/>
      </c>
      <c r="L78" s="76" t="str">
        <f t="shared" si="36"/>
        <v> </v>
      </c>
      <c r="M78" s="99"/>
      <c r="N78" s="137">
        <f t="shared" si="48"/>
      </c>
      <c r="O78" s="76" t="str">
        <f t="shared" si="37"/>
        <v> </v>
      </c>
      <c r="P78" s="99"/>
      <c r="Q78" s="137">
        <f t="shared" si="49"/>
      </c>
      <c r="R78" s="76" t="str">
        <f t="shared" si="38"/>
        <v> </v>
      </c>
      <c r="S78" s="99"/>
      <c r="T78" s="137">
        <f t="shared" si="50"/>
      </c>
      <c r="U78" s="76" t="str">
        <f t="shared" si="39"/>
        <v> </v>
      </c>
      <c r="V78" s="99"/>
      <c r="W78" s="137">
        <f t="shared" si="51"/>
      </c>
      <c r="X78" s="76" t="str">
        <f t="shared" si="40"/>
        <v> </v>
      </c>
      <c r="Y78" s="99"/>
      <c r="Z78" s="137">
        <f t="shared" si="52"/>
      </c>
      <c r="AA78" s="76" t="str">
        <f t="shared" si="41"/>
        <v> </v>
      </c>
      <c r="AB78" s="99"/>
      <c r="AC78" s="137">
        <f t="shared" si="53"/>
      </c>
      <c r="AD78" s="76" t="str">
        <f t="shared" si="42"/>
        <v> </v>
      </c>
      <c r="AE78" s="20"/>
      <c r="AF78" s="112" t="str">
        <f t="shared" si="43"/>
        <v> </v>
      </c>
      <c r="AG78" s="146"/>
      <c r="AH78" s="115">
        <f t="shared" si="44"/>
        <v>0</v>
      </c>
      <c r="AI78" s="111">
        <v>73</v>
      </c>
    </row>
    <row r="79" spans="1:35" ht="15">
      <c r="A79" s="114">
        <v>74</v>
      </c>
      <c r="B79" s="143"/>
      <c r="C79" s="76" t="str">
        <f t="shared" si="33"/>
        <v> </v>
      </c>
      <c r="D79" s="68"/>
      <c r="E79" s="137">
        <f t="shared" si="45"/>
      </c>
      <c r="F79" s="76" t="str">
        <f t="shared" si="34"/>
        <v> </v>
      </c>
      <c r="G79" s="68"/>
      <c r="H79" s="137">
        <f t="shared" si="46"/>
      </c>
      <c r="I79" s="76" t="str">
        <f t="shared" si="35"/>
        <v> </v>
      </c>
      <c r="J79" s="68"/>
      <c r="K79" s="137">
        <f t="shared" si="47"/>
      </c>
      <c r="L79" s="76" t="str">
        <f t="shared" si="36"/>
        <v> </v>
      </c>
      <c r="M79" s="99"/>
      <c r="N79" s="137">
        <f t="shared" si="48"/>
      </c>
      <c r="O79" s="76" t="str">
        <f t="shared" si="37"/>
        <v> </v>
      </c>
      <c r="P79" s="99"/>
      <c r="Q79" s="137">
        <f t="shared" si="49"/>
      </c>
      <c r="R79" s="76" t="str">
        <f t="shared" si="38"/>
        <v> </v>
      </c>
      <c r="S79" s="99"/>
      <c r="T79" s="137">
        <f t="shared" si="50"/>
      </c>
      <c r="U79" s="76" t="str">
        <f t="shared" si="39"/>
        <v> </v>
      </c>
      <c r="V79" s="99"/>
      <c r="W79" s="137">
        <f t="shared" si="51"/>
      </c>
      <c r="X79" s="76" t="str">
        <f t="shared" si="40"/>
        <v> </v>
      </c>
      <c r="Y79" s="99"/>
      <c r="Z79" s="137">
        <f t="shared" si="52"/>
      </c>
      <c r="AA79" s="76" t="str">
        <f t="shared" si="41"/>
        <v> </v>
      </c>
      <c r="AB79" s="99"/>
      <c r="AC79" s="137">
        <f t="shared" si="53"/>
      </c>
      <c r="AD79" s="76" t="str">
        <f t="shared" si="42"/>
        <v> </v>
      </c>
      <c r="AE79" s="20"/>
      <c r="AF79" s="112" t="str">
        <f t="shared" si="43"/>
        <v> </v>
      </c>
      <c r="AG79" s="146"/>
      <c r="AH79" s="115">
        <f t="shared" si="44"/>
        <v>0</v>
      </c>
      <c r="AI79" s="114">
        <v>43</v>
      </c>
    </row>
    <row r="80" spans="1:35" ht="15">
      <c r="A80" s="114">
        <v>75</v>
      </c>
      <c r="B80" s="143"/>
      <c r="C80" s="76" t="str">
        <f t="shared" si="33"/>
        <v> </v>
      </c>
      <c r="D80" s="68"/>
      <c r="E80" s="137">
        <f t="shared" si="45"/>
      </c>
      <c r="F80" s="76" t="str">
        <f t="shared" si="34"/>
        <v> </v>
      </c>
      <c r="G80" s="68"/>
      <c r="H80" s="137">
        <f t="shared" si="46"/>
      </c>
      <c r="I80" s="76" t="str">
        <f t="shared" si="35"/>
        <v> </v>
      </c>
      <c r="J80" s="68"/>
      <c r="K80" s="137">
        <f t="shared" si="47"/>
      </c>
      <c r="L80" s="76" t="str">
        <f t="shared" si="36"/>
        <v> </v>
      </c>
      <c r="M80" s="99"/>
      <c r="N80" s="137">
        <f t="shared" si="48"/>
      </c>
      <c r="O80" s="76" t="str">
        <f t="shared" si="37"/>
        <v> </v>
      </c>
      <c r="P80" s="99"/>
      <c r="Q80" s="137">
        <f t="shared" si="49"/>
      </c>
      <c r="R80" s="76" t="str">
        <f t="shared" si="38"/>
        <v> </v>
      </c>
      <c r="S80" s="99"/>
      <c r="T80" s="137">
        <f t="shared" si="50"/>
      </c>
      <c r="U80" s="76" t="str">
        <f t="shared" si="39"/>
        <v> </v>
      </c>
      <c r="V80" s="99"/>
      <c r="W80" s="137">
        <f t="shared" si="51"/>
      </c>
      <c r="X80" s="76" t="str">
        <f t="shared" si="40"/>
        <v> </v>
      </c>
      <c r="Y80" s="99"/>
      <c r="Z80" s="137">
        <f t="shared" si="52"/>
      </c>
      <c r="AA80" s="76" t="str">
        <f t="shared" si="41"/>
        <v> </v>
      </c>
      <c r="AB80" s="99"/>
      <c r="AC80" s="137">
        <f t="shared" si="53"/>
      </c>
      <c r="AD80" s="76" t="str">
        <f t="shared" si="42"/>
        <v> </v>
      </c>
      <c r="AE80" s="20"/>
      <c r="AF80" s="112" t="str">
        <f t="shared" si="43"/>
        <v> </v>
      </c>
      <c r="AG80" s="146"/>
      <c r="AH80" s="115">
        <f t="shared" si="44"/>
        <v>0</v>
      </c>
      <c r="AI80" s="114">
        <v>75</v>
      </c>
    </row>
    <row r="81" spans="1:35" ht="15">
      <c r="A81" s="114">
        <v>76</v>
      </c>
      <c r="B81" s="143"/>
      <c r="C81" s="76" t="str">
        <f t="shared" si="33"/>
        <v> </v>
      </c>
      <c r="D81" s="68"/>
      <c r="E81" s="137">
        <f t="shared" si="45"/>
      </c>
      <c r="F81" s="76" t="str">
        <f t="shared" si="34"/>
        <v> </v>
      </c>
      <c r="G81" s="68"/>
      <c r="H81" s="137">
        <f t="shared" si="46"/>
      </c>
      <c r="I81" s="76" t="str">
        <f t="shared" si="35"/>
        <v> </v>
      </c>
      <c r="J81" s="68"/>
      <c r="K81" s="137">
        <f t="shared" si="47"/>
      </c>
      <c r="L81" s="76" t="str">
        <f t="shared" si="36"/>
        <v> </v>
      </c>
      <c r="M81" s="99"/>
      <c r="N81" s="137">
        <f t="shared" si="48"/>
      </c>
      <c r="O81" s="76" t="str">
        <f t="shared" si="37"/>
        <v> </v>
      </c>
      <c r="P81" s="99"/>
      <c r="Q81" s="137">
        <f t="shared" si="49"/>
      </c>
      <c r="R81" s="76" t="str">
        <f t="shared" si="38"/>
        <v> </v>
      </c>
      <c r="S81" s="99"/>
      <c r="T81" s="137">
        <f t="shared" si="50"/>
      </c>
      <c r="U81" s="76" t="str">
        <f t="shared" si="39"/>
        <v> </v>
      </c>
      <c r="V81" s="99"/>
      <c r="W81" s="137">
        <f t="shared" si="51"/>
      </c>
      <c r="X81" s="76" t="str">
        <f t="shared" si="40"/>
        <v> </v>
      </c>
      <c r="Y81" s="99"/>
      <c r="Z81" s="137">
        <f t="shared" si="52"/>
      </c>
      <c r="AA81" s="76" t="str">
        <f t="shared" si="41"/>
        <v> </v>
      </c>
      <c r="AB81" s="99"/>
      <c r="AC81" s="137">
        <f t="shared" si="53"/>
      </c>
      <c r="AD81" s="76" t="str">
        <f t="shared" si="42"/>
        <v> </v>
      </c>
      <c r="AE81" s="20"/>
      <c r="AF81" s="112" t="str">
        <f t="shared" si="43"/>
        <v> </v>
      </c>
      <c r="AG81" s="146"/>
      <c r="AH81" s="115">
        <f t="shared" si="44"/>
        <v>0</v>
      </c>
      <c r="AI81" s="114">
        <v>76</v>
      </c>
    </row>
    <row r="82" spans="1:35" ht="15">
      <c r="A82" s="114">
        <v>77</v>
      </c>
      <c r="B82" s="143"/>
      <c r="C82" s="76" t="str">
        <f t="shared" si="33"/>
        <v> </v>
      </c>
      <c r="D82" s="68"/>
      <c r="E82" s="137">
        <f t="shared" si="45"/>
      </c>
      <c r="F82" s="76" t="str">
        <f t="shared" si="34"/>
        <v> </v>
      </c>
      <c r="G82" s="68"/>
      <c r="H82" s="137">
        <f t="shared" si="46"/>
      </c>
      <c r="I82" s="76" t="str">
        <f t="shared" si="35"/>
        <v> </v>
      </c>
      <c r="J82" s="68"/>
      <c r="K82" s="137">
        <f t="shared" si="47"/>
      </c>
      <c r="L82" s="76" t="str">
        <f t="shared" si="36"/>
        <v> </v>
      </c>
      <c r="M82" s="99"/>
      <c r="N82" s="137">
        <f t="shared" si="48"/>
      </c>
      <c r="O82" s="76" t="str">
        <f t="shared" si="37"/>
        <v> </v>
      </c>
      <c r="P82" s="99"/>
      <c r="Q82" s="137">
        <f t="shared" si="49"/>
      </c>
      <c r="R82" s="76" t="str">
        <f t="shared" si="38"/>
        <v> </v>
      </c>
      <c r="S82" s="99"/>
      <c r="T82" s="137">
        <f t="shared" si="50"/>
      </c>
      <c r="U82" s="76" t="str">
        <f t="shared" si="39"/>
        <v> </v>
      </c>
      <c r="V82" s="99"/>
      <c r="W82" s="137">
        <f t="shared" si="51"/>
      </c>
      <c r="X82" s="76" t="str">
        <f t="shared" si="40"/>
        <v> </v>
      </c>
      <c r="Y82" s="99"/>
      <c r="Z82" s="137">
        <f t="shared" si="52"/>
      </c>
      <c r="AA82" s="76" t="str">
        <f t="shared" si="41"/>
        <v> </v>
      </c>
      <c r="AB82" s="99"/>
      <c r="AC82" s="137">
        <f t="shared" si="53"/>
      </c>
      <c r="AD82" s="76" t="str">
        <f t="shared" si="42"/>
        <v> </v>
      </c>
      <c r="AE82" s="20"/>
      <c r="AF82" s="112" t="str">
        <f t="shared" si="43"/>
        <v> </v>
      </c>
      <c r="AG82" s="146"/>
      <c r="AH82" s="115">
        <f t="shared" si="44"/>
        <v>0</v>
      </c>
      <c r="AI82" s="114">
        <v>77</v>
      </c>
    </row>
    <row r="83" spans="1:35" ht="15">
      <c r="A83" s="114">
        <v>78</v>
      </c>
      <c r="B83" s="143"/>
      <c r="C83" s="76" t="str">
        <f t="shared" si="33"/>
        <v> </v>
      </c>
      <c r="D83" s="68"/>
      <c r="E83" s="137">
        <f t="shared" si="45"/>
      </c>
      <c r="F83" s="76" t="str">
        <f t="shared" si="34"/>
        <v> </v>
      </c>
      <c r="G83" s="68"/>
      <c r="H83" s="137">
        <f t="shared" si="46"/>
      </c>
      <c r="I83" s="76" t="str">
        <f t="shared" si="35"/>
        <v> </v>
      </c>
      <c r="J83" s="68"/>
      <c r="K83" s="137">
        <f t="shared" si="47"/>
      </c>
      <c r="L83" s="76" t="str">
        <f t="shared" si="36"/>
        <v> </v>
      </c>
      <c r="M83" s="99"/>
      <c r="N83" s="137">
        <f t="shared" si="48"/>
      </c>
      <c r="O83" s="76" t="str">
        <f t="shared" si="37"/>
        <v> </v>
      </c>
      <c r="P83" s="99"/>
      <c r="Q83" s="137">
        <f t="shared" si="49"/>
      </c>
      <c r="R83" s="76" t="str">
        <f t="shared" si="38"/>
        <v> </v>
      </c>
      <c r="S83" s="99"/>
      <c r="T83" s="137">
        <f t="shared" si="50"/>
      </c>
      <c r="U83" s="76" t="str">
        <f t="shared" si="39"/>
        <v> </v>
      </c>
      <c r="V83" s="99"/>
      <c r="W83" s="137">
        <f t="shared" si="51"/>
      </c>
      <c r="X83" s="76" t="str">
        <f t="shared" si="40"/>
        <v> </v>
      </c>
      <c r="Y83" s="99"/>
      <c r="Z83" s="137">
        <f t="shared" si="52"/>
      </c>
      <c r="AA83" s="76" t="str">
        <f t="shared" si="41"/>
        <v> </v>
      </c>
      <c r="AB83" s="99"/>
      <c r="AC83" s="137">
        <f t="shared" si="53"/>
      </c>
      <c r="AD83" s="76" t="str">
        <f t="shared" si="42"/>
        <v> </v>
      </c>
      <c r="AE83" s="20"/>
      <c r="AF83" s="112" t="str">
        <f t="shared" si="43"/>
        <v> </v>
      </c>
      <c r="AG83" s="146"/>
      <c r="AH83" s="115">
        <f t="shared" si="44"/>
        <v>0</v>
      </c>
      <c r="AI83" s="114">
        <v>78</v>
      </c>
    </row>
    <row r="84" spans="1:35" ht="15">
      <c r="A84" s="111">
        <v>79</v>
      </c>
      <c r="B84" s="143"/>
      <c r="C84" s="76" t="str">
        <f t="shared" si="33"/>
        <v> </v>
      </c>
      <c r="D84" s="68"/>
      <c r="E84" s="137">
        <f t="shared" si="45"/>
      </c>
      <c r="F84" s="76" t="str">
        <f t="shared" si="34"/>
        <v> </v>
      </c>
      <c r="G84" s="68"/>
      <c r="H84" s="137">
        <f t="shared" si="46"/>
      </c>
      <c r="I84" s="76" t="str">
        <f t="shared" si="35"/>
        <v> </v>
      </c>
      <c r="J84" s="68"/>
      <c r="K84" s="137">
        <f t="shared" si="47"/>
      </c>
      <c r="L84" s="76" t="str">
        <f t="shared" si="36"/>
        <v> </v>
      </c>
      <c r="M84" s="99"/>
      <c r="N84" s="137">
        <f t="shared" si="48"/>
      </c>
      <c r="O84" s="76" t="str">
        <f t="shared" si="37"/>
        <v> </v>
      </c>
      <c r="P84" s="99"/>
      <c r="Q84" s="137">
        <f t="shared" si="49"/>
      </c>
      <c r="R84" s="76" t="str">
        <f t="shared" si="38"/>
        <v> </v>
      </c>
      <c r="S84" s="99"/>
      <c r="T84" s="137">
        <f t="shared" si="50"/>
      </c>
      <c r="U84" s="76" t="str">
        <f t="shared" si="39"/>
        <v> </v>
      </c>
      <c r="V84" s="99"/>
      <c r="W84" s="137">
        <f t="shared" si="51"/>
      </c>
      <c r="X84" s="76" t="str">
        <f t="shared" si="40"/>
        <v> </v>
      </c>
      <c r="Y84" s="99"/>
      <c r="Z84" s="137">
        <f t="shared" si="52"/>
      </c>
      <c r="AA84" s="76" t="str">
        <f t="shared" si="41"/>
        <v> </v>
      </c>
      <c r="AB84" s="99"/>
      <c r="AC84" s="137">
        <f t="shared" si="53"/>
      </c>
      <c r="AD84" s="76" t="str">
        <f t="shared" si="42"/>
        <v> </v>
      </c>
      <c r="AE84" s="20"/>
      <c r="AF84" s="112" t="str">
        <f t="shared" si="43"/>
        <v> </v>
      </c>
      <c r="AG84" s="146"/>
      <c r="AH84" s="115">
        <f t="shared" si="44"/>
        <v>0</v>
      </c>
      <c r="AI84" s="111">
        <v>79</v>
      </c>
    </row>
    <row r="85" spans="1:35" ht="15">
      <c r="A85" s="114">
        <v>80</v>
      </c>
      <c r="B85" s="143"/>
      <c r="C85" s="76" t="str">
        <f t="shared" si="33"/>
        <v> </v>
      </c>
      <c r="D85" s="147"/>
      <c r="E85" s="137">
        <f t="shared" si="45"/>
      </c>
      <c r="F85" s="76" t="str">
        <f t="shared" si="34"/>
        <v> </v>
      </c>
      <c r="G85" s="147"/>
      <c r="H85" s="137">
        <f t="shared" si="46"/>
      </c>
      <c r="I85" s="76" t="str">
        <f t="shared" si="35"/>
        <v> </v>
      </c>
      <c r="J85" s="147"/>
      <c r="K85" s="137">
        <f t="shared" si="47"/>
      </c>
      <c r="L85" s="76" t="str">
        <f t="shared" si="36"/>
        <v> </v>
      </c>
      <c r="M85" s="99"/>
      <c r="N85" s="137">
        <f t="shared" si="48"/>
      </c>
      <c r="O85" s="76" t="str">
        <f t="shared" si="37"/>
        <v> </v>
      </c>
      <c r="P85" s="99"/>
      <c r="Q85" s="137">
        <f t="shared" si="49"/>
      </c>
      <c r="R85" s="76" t="str">
        <f t="shared" si="38"/>
        <v> </v>
      </c>
      <c r="S85" s="99"/>
      <c r="T85" s="137">
        <f t="shared" si="50"/>
      </c>
      <c r="U85" s="76" t="str">
        <f t="shared" si="39"/>
        <v> </v>
      </c>
      <c r="V85" s="99"/>
      <c r="W85" s="137">
        <f t="shared" si="51"/>
      </c>
      <c r="X85" s="76" t="str">
        <f t="shared" si="40"/>
        <v> </v>
      </c>
      <c r="Y85" s="99"/>
      <c r="Z85" s="137">
        <f t="shared" si="52"/>
      </c>
      <c r="AA85" s="76" t="str">
        <f t="shared" si="41"/>
        <v> </v>
      </c>
      <c r="AB85" s="99"/>
      <c r="AC85" s="137">
        <f t="shared" si="53"/>
      </c>
      <c r="AD85" s="76" t="str">
        <f t="shared" si="42"/>
        <v> </v>
      </c>
      <c r="AE85" s="20"/>
      <c r="AF85" s="112" t="str">
        <f t="shared" si="43"/>
        <v> </v>
      </c>
      <c r="AG85" s="146"/>
      <c r="AH85" s="115">
        <f t="shared" si="44"/>
        <v>0</v>
      </c>
      <c r="AI85" s="114">
        <v>80</v>
      </c>
    </row>
    <row r="86" spans="1:35" ht="15">
      <c r="A86" s="114">
        <v>81</v>
      </c>
      <c r="B86" s="143"/>
      <c r="C86" s="76" t="str">
        <f t="shared" si="33"/>
        <v> </v>
      </c>
      <c r="D86" s="147"/>
      <c r="E86" s="137">
        <f t="shared" si="45"/>
      </c>
      <c r="F86" s="76" t="str">
        <f t="shared" si="34"/>
        <v> </v>
      </c>
      <c r="G86" s="147"/>
      <c r="H86" s="137">
        <f t="shared" si="46"/>
      </c>
      <c r="I86" s="76" t="str">
        <f t="shared" si="35"/>
        <v> </v>
      </c>
      <c r="J86" s="147"/>
      <c r="K86" s="137">
        <f t="shared" si="47"/>
      </c>
      <c r="L86" s="76" t="str">
        <f t="shared" si="36"/>
        <v> </v>
      </c>
      <c r="M86" s="99"/>
      <c r="N86" s="137">
        <f t="shared" si="48"/>
      </c>
      <c r="O86" s="76" t="str">
        <f t="shared" si="37"/>
        <v> </v>
      </c>
      <c r="P86" s="99"/>
      <c r="Q86" s="137">
        <f t="shared" si="49"/>
      </c>
      <c r="R86" s="76" t="str">
        <f t="shared" si="38"/>
        <v> </v>
      </c>
      <c r="S86" s="99"/>
      <c r="T86" s="137">
        <f t="shared" si="50"/>
      </c>
      <c r="U86" s="76" t="str">
        <f t="shared" si="39"/>
        <v> </v>
      </c>
      <c r="V86" s="99"/>
      <c r="W86" s="137">
        <f t="shared" si="51"/>
      </c>
      <c r="X86" s="76" t="str">
        <f t="shared" si="40"/>
        <v> </v>
      </c>
      <c r="Y86" s="99"/>
      <c r="Z86" s="137">
        <f t="shared" si="52"/>
      </c>
      <c r="AA86" s="76" t="str">
        <f t="shared" si="41"/>
        <v> </v>
      </c>
      <c r="AB86" s="99"/>
      <c r="AC86" s="137">
        <f t="shared" si="53"/>
      </c>
      <c r="AD86" s="76" t="str">
        <f t="shared" si="42"/>
        <v> </v>
      </c>
      <c r="AE86" s="20"/>
      <c r="AF86" s="112" t="str">
        <f t="shared" si="43"/>
        <v> </v>
      </c>
      <c r="AG86" s="146"/>
      <c r="AH86" s="115">
        <f t="shared" si="44"/>
        <v>0</v>
      </c>
      <c r="AI86" s="114">
        <v>81</v>
      </c>
    </row>
    <row r="87" spans="1:35" ht="15">
      <c r="A87" s="114">
        <v>82</v>
      </c>
      <c r="B87" s="143"/>
      <c r="C87" s="76" t="str">
        <f t="shared" si="33"/>
        <v> </v>
      </c>
      <c r="D87" s="68"/>
      <c r="E87" s="137">
        <f t="shared" si="45"/>
      </c>
      <c r="F87" s="76" t="str">
        <f t="shared" si="34"/>
        <v> </v>
      </c>
      <c r="G87" s="68"/>
      <c r="H87" s="137">
        <f t="shared" si="46"/>
      </c>
      <c r="I87" s="76" t="str">
        <f t="shared" si="35"/>
        <v> </v>
      </c>
      <c r="J87" s="68"/>
      <c r="K87" s="137">
        <f t="shared" si="47"/>
      </c>
      <c r="L87" s="76" t="str">
        <f t="shared" si="36"/>
        <v> </v>
      </c>
      <c r="M87" s="99"/>
      <c r="N87" s="137">
        <f t="shared" si="48"/>
      </c>
      <c r="O87" s="76" t="str">
        <f t="shared" si="37"/>
        <v> </v>
      </c>
      <c r="P87" s="99"/>
      <c r="Q87" s="137">
        <f t="shared" si="49"/>
      </c>
      <c r="R87" s="76" t="str">
        <f t="shared" si="38"/>
        <v> </v>
      </c>
      <c r="S87" s="99"/>
      <c r="T87" s="137">
        <f t="shared" si="50"/>
      </c>
      <c r="U87" s="76" t="str">
        <f t="shared" si="39"/>
        <v> </v>
      </c>
      <c r="V87" s="99"/>
      <c r="W87" s="137">
        <f t="shared" si="51"/>
      </c>
      <c r="X87" s="76" t="str">
        <f t="shared" si="40"/>
        <v> </v>
      </c>
      <c r="Y87" s="99"/>
      <c r="Z87" s="137">
        <f t="shared" si="52"/>
      </c>
      <c r="AA87" s="76" t="str">
        <f t="shared" si="41"/>
        <v> </v>
      </c>
      <c r="AB87" s="99"/>
      <c r="AC87" s="137">
        <f t="shared" si="53"/>
      </c>
      <c r="AD87" s="76" t="str">
        <f t="shared" si="42"/>
        <v> </v>
      </c>
      <c r="AE87" s="20"/>
      <c r="AF87" s="112" t="str">
        <f t="shared" si="43"/>
        <v> </v>
      </c>
      <c r="AG87" s="146"/>
      <c r="AH87" s="115">
        <f t="shared" si="44"/>
        <v>0</v>
      </c>
      <c r="AI87" s="114">
        <v>82</v>
      </c>
    </row>
    <row r="88" spans="1:35" ht="15">
      <c r="A88" s="114">
        <v>83</v>
      </c>
      <c r="B88" s="143"/>
      <c r="C88" s="76" t="str">
        <f t="shared" si="33"/>
        <v> </v>
      </c>
      <c r="D88" s="68"/>
      <c r="E88" s="137">
        <f t="shared" si="45"/>
      </c>
      <c r="F88" s="76" t="str">
        <f t="shared" si="34"/>
        <v> </v>
      </c>
      <c r="G88" s="68"/>
      <c r="H88" s="137">
        <f t="shared" si="46"/>
      </c>
      <c r="I88" s="76" t="str">
        <f t="shared" si="35"/>
        <v> </v>
      </c>
      <c r="J88" s="68"/>
      <c r="K88" s="137">
        <f t="shared" si="47"/>
      </c>
      <c r="L88" s="76" t="str">
        <f t="shared" si="36"/>
        <v> </v>
      </c>
      <c r="M88" s="99"/>
      <c r="N88" s="137">
        <f t="shared" si="48"/>
      </c>
      <c r="O88" s="76" t="str">
        <f t="shared" si="37"/>
        <v> </v>
      </c>
      <c r="P88" s="99"/>
      <c r="Q88" s="137">
        <f t="shared" si="49"/>
      </c>
      <c r="R88" s="76" t="str">
        <f t="shared" si="38"/>
        <v> </v>
      </c>
      <c r="S88" s="99"/>
      <c r="T88" s="137">
        <f t="shared" si="50"/>
      </c>
      <c r="U88" s="76" t="str">
        <f t="shared" si="39"/>
        <v> </v>
      </c>
      <c r="V88" s="99"/>
      <c r="W88" s="137">
        <f t="shared" si="51"/>
      </c>
      <c r="X88" s="76" t="str">
        <f t="shared" si="40"/>
        <v> </v>
      </c>
      <c r="Y88" s="99"/>
      <c r="Z88" s="137">
        <f t="shared" si="52"/>
      </c>
      <c r="AA88" s="76" t="str">
        <f t="shared" si="41"/>
        <v> </v>
      </c>
      <c r="AB88" s="99"/>
      <c r="AC88" s="137">
        <f t="shared" si="53"/>
      </c>
      <c r="AD88" s="76" t="str">
        <f t="shared" si="42"/>
        <v> </v>
      </c>
      <c r="AE88" s="20"/>
      <c r="AF88" s="112" t="str">
        <f t="shared" si="43"/>
        <v> </v>
      </c>
      <c r="AG88" s="146"/>
      <c r="AH88" s="115">
        <f t="shared" si="44"/>
        <v>0</v>
      </c>
      <c r="AI88" s="114">
        <v>83</v>
      </c>
    </row>
    <row r="89" spans="1:35" ht="15">
      <c r="A89" s="114">
        <v>84</v>
      </c>
      <c r="B89" s="143"/>
      <c r="C89" s="76" t="str">
        <f t="shared" si="33"/>
        <v> </v>
      </c>
      <c r="D89" s="147"/>
      <c r="E89" s="137">
        <f t="shared" si="45"/>
      </c>
      <c r="F89" s="76" t="str">
        <f t="shared" si="34"/>
        <v> </v>
      </c>
      <c r="G89" s="147"/>
      <c r="H89" s="137">
        <f t="shared" si="46"/>
      </c>
      <c r="I89" s="76" t="str">
        <f t="shared" si="35"/>
        <v> </v>
      </c>
      <c r="J89" s="147"/>
      <c r="K89" s="137">
        <f t="shared" si="47"/>
      </c>
      <c r="L89" s="76" t="str">
        <f t="shared" si="36"/>
        <v> </v>
      </c>
      <c r="M89" s="99"/>
      <c r="N89" s="137">
        <f t="shared" si="48"/>
      </c>
      <c r="O89" s="76" t="str">
        <f t="shared" si="37"/>
        <v> </v>
      </c>
      <c r="P89" s="99"/>
      <c r="Q89" s="137">
        <f t="shared" si="49"/>
      </c>
      <c r="R89" s="76" t="str">
        <f t="shared" si="38"/>
        <v> </v>
      </c>
      <c r="S89" s="99"/>
      <c r="T89" s="137">
        <f t="shared" si="50"/>
      </c>
      <c r="U89" s="76" t="str">
        <f t="shared" si="39"/>
        <v> </v>
      </c>
      <c r="V89" s="99"/>
      <c r="W89" s="137">
        <f t="shared" si="51"/>
      </c>
      <c r="X89" s="76" t="str">
        <f t="shared" si="40"/>
        <v> </v>
      </c>
      <c r="Y89" s="99"/>
      <c r="Z89" s="137">
        <f t="shared" si="52"/>
      </c>
      <c r="AA89" s="76" t="str">
        <f t="shared" si="41"/>
        <v> </v>
      </c>
      <c r="AB89" s="99"/>
      <c r="AC89" s="137">
        <f t="shared" si="53"/>
      </c>
      <c r="AD89" s="76" t="str">
        <f t="shared" si="42"/>
        <v> </v>
      </c>
      <c r="AE89" s="101"/>
      <c r="AF89" s="112" t="str">
        <f t="shared" si="43"/>
        <v> </v>
      </c>
      <c r="AG89" s="146"/>
      <c r="AH89" s="115">
        <f t="shared" si="44"/>
        <v>0</v>
      </c>
      <c r="AI89" s="114">
        <v>84</v>
      </c>
    </row>
    <row r="90" spans="1:35" ht="15">
      <c r="A90" s="111">
        <v>85</v>
      </c>
      <c r="B90" s="143"/>
      <c r="C90" s="76" t="str">
        <f t="shared" si="33"/>
        <v> </v>
      </c>
      <c r="D90" s="147"/>
      <c r="E90" s="137">
        <f t="shared" si="45"/>
      </c>
      <c r="F90" s="76" t="str">
        <f t="shared" si="34"/>
        <v> </v>
      </c>
      <c r="G90" s="147"/>
      <c r="H90" s="137">
        <f t="shared" si="46"/>
      </c>
      <c r="I90" s="76" t="str">
        <f t="shared" si="35"/>
        <v> </v>
      </c>
      <c r="J90" s="147"/>
      <c r="K90" s="137">
        <f t="shared" si="47"/>
      </c>
      <c r="L90" s="76" t="str">
        <f t="shared" si="36"/>
        <v> </v>
      </c>
      <c r="M90" s="99"/>
      <c r="N90" s="137">
        <f t="shared" si="48"/>
      </c>
      <c r="O90" s="76" t="str">
        <f t="shared" si="37"/>
        <v> </v>
      </c>
      <c r="P90" s="99"/>
      <c r="Q90" s="137">
        <f t="shared" si="49"/>
      </c>
      <c r="R90" s="76" t="str">
        <f t="shared" si="38"/>
        <v> </v>
      </c>
      <c r="S90" s="99"/>
      <c r="T90" s="137">
        <f t="shared" si="50"/>
      </c>
      <c r="U90" s="76" t="str">
        <f t="shared" si="39"/>
        <v> </v>
      </c>
      <c r="V90" s="99"/>
      <c r="W90" s="137">
        <f t="shared" si="51"/>
      </c>
      <c r="X90" s="76" t="str">
        <f t="shared" si="40"/>
        <v> </v>
      </c>
      <c r="Y90" s="99"/>
      <c r="Z90" s="137">
        <f t="shared" si="52"/>
      </c>
      <c r="AA90" s="76" t="str">
        <f t="shared" si="41"/>
        <v> </v>
      </c>
      <c r="AB90" s="99"/>
      <c r="AC90" s="137">
        <f t="shared" si="53"/>
      </c>
      <c r="AD90" s="76" t="str">
        <f t="shared" si="42"/>
        <v> </v>
      </c>
      <c r="AE90" s="101"/>
      <c r="AF90" s="112" t="str">
        <f t="shared" si="43"/>
        <v> </v>
      </c>
      <c r="AG90" s="146"/>
      <c r="AH90" s="115">
        <f t="shared" si="44"/>
        <v>0</v>
      </c>
      <c r="AI90" s="111">
        <v>85</v>
      </c>
    </row>
    <row r="91" spans="1:35" ht="15">
      <c r="A91" s="114">
        <v>86</v>
      </c>
      <c r="B91" s="148"/>
      <c r="C91" s="76" t="str">
        <f t="shared" si="33"/>
        <v> </v>
      </c>
      <c r="D91" s="147"/>
      <c r="E91" s="137">
        <f t="shared" si="45"/>
      </c>
      <c r="F91" s="76" t="str">
        <f t="shared" si="34"/>
        <v> </v>
      </c>
      <c r="G91" s="147"/>
      <c r="H91" s="137">
        <f t="shared" si="46"/>
      </c>
      <c r="I91" s="76" t="str">
        <f t="shared" si="35"/>
        <v> </v>
      </c>
      <c r="J91" s="147"/>
      <c r="K91" s="137">
        <f t="shared" si="47"/>
      </c>
      <c r="L91" s="76" t="str">
        <f t="shared" si="36"/>
        <v> </v>
      </c>
      <c r="M91" s="99"/>
      <c r="N91" s="137">
        <f t="shared" si="48"/>
      </c>
      <c r="O91" s="76" t="str">
        <f t="shared" si="37"/>
        <v> </v>
      </c>
      <c r="P91" s="99"/>
      <c r="Q91" s="137">
        <f t="shared" si="49"/>
      </c>
      <c r="R91" s="76" t="str">
        <f t="shared" si="38"/>
        <v> </v>
      </c>
      <c r="S91" s="99"/>
      <c r="T91" s="137">
        <f t="shared" si="50"/>
      </c>
      <c r="U91" s="76" t="str">
        <f t="shared" si="39"/>
        <v> </v>
      </c>
      <c r="V91" s="99"/>
      <c r="W91" s="137">
        <f t="shared" si="51"/>
      </c>
      <c r="X91" s="76" t="str">
        <f t="shared" si="40"/>
        <v> </v>
      </c>
      <c r="Y91" s="99"/>
      <c r="Z91" s="137">
        <f t="shared" si="52"/>
      </c>
      <c r="AA91" s="76" t="str">
        <f t="shared" si="41"/>
        <v> </v>
      </c>
      <c r="AB91" s="99"/>
      <c r="AC91" s="137">
        <f t="shared" si="53"/>
      </c>
      <c r="AD91" s="76" t="str">
        <f t="shared" si="42"/>
        <v> </v>
      </c>
      <c r="AE91" s="101"/>
      <c r="AF91" s="112" t="str">
        <f t="shared" si="43"/>
        <v> </v>
      </c>
      <c r="AG91" s="146"/>
      <c r="AH91" s="115">
        <f t="shared" si="44"/>
        <v>0</v>
      </c>
      <c r="AI91" s="114">
        <v>86</v>
      </c>
    </row>
    <row r="92" spans="1:35" ht="15">
      <c r="A92" s="114">
        <v>87</v>
      </c>
      <c r="B92" s="148"/>
      <c r="C92" s="76" t="str">
        <f t="shared" si="33"/>
        <v> </v>
      </c>
      <c r="D92" s="147"/>
      <c r="E92" s="137">
        <f t="shared" si="45"/>
      </c>
      <c r="F92" s="76" t="str">
        <f t="shared" si="34"/>
        <v> </v>
      </c>
      <c r="G92" s="147"/>
      <c r="H92" s="137">
        <f t="shared" si="46"/>
      </c>
      <c r="I92" s="76" t="str">
        <f t="shared" si="35"/>
        <v> </v>
      </c>
      <c r="J92" s="147"/>
      <c r="K92" s="137">
        <f t="shared" si="47"/>
      </c>
      <c r="L92" s="76" t="str">
        <f t="shared" si="36"/>
        <v> </v>
      </c>
      <c r="M92" s="99"/>
      <c r="N92" s="137">
        <f t="shared" si="48"/>
      </c>
      <c r="O92" s="76" t="str">
        <f t="shared" si="37"/>
        <v> </v>
      </c>
      <c r="P92" s="99"/>
      <c r="Q92" s="137">
        <f t="shared" si="49"/>
      </c>
      <c r="R92" s="76" t="str">
        <f t="shared" si="38"/>
        <v> </v>
      </c>
      <c r="S92" s="99"/>
      <c r="T92" s="137">
        <f t="shared" si="50"/>
      </c>
      <c r="U92" s="76" t="str">
        <f t="shared" si="39"/>
        <v> </v>
      </c>
      <c r="V92" s="99"/>
      <c r="W92" s="137">
        <f t="shared" si="51"/>
      </c>
      <c r="X92" s="76" t="str">
        <f t="shared" si="40"/>
        <v> </v>
      </c>
      <c r="Y92" s="99"/>
      <c r="Z92" s="137">
        <f t="shared" si="52"/>
      </c>
      <c r="AA92" s="76" t="str">
        <f t="shared" si="41"/>
        <v> </v>
      </c>
      <c r="AB92" s="99"/>
      <c r="AC92" s="137">
        <f t="shared" si="53"/>
      </c>
      <c r="AD92" s="76" t="str">
        <f t="shared" si="42"/>
        <v> </v>
      </c>
      <c r="AE92" s="101"/>
      <c r="AF92" s="112" t="str">
        <f t="shared" si="43"/>
        <v> </v>
      </c>
      <c r="AG92" s="146"/>
      <c r="AH92" s="115">
        <f t="shared" si="44"/>
        <v>0</v>
      </c>
      <c r="AI92" s="114">
        <v>87</v>
      </c>
    </row>
    <row r="93" spans="1:35" ht="15">
      <c r="A93" s="114">
        <v>88</v>
      </c>
      <c r="B93" s="148"/>
      <c r="C93" s="76" t="str">
        <f t="shared" si="33"/>
        <v> </v>
      </c>
      <c r="D93" s="147"/>
      <c r="E93" s="137">
        <f t="shared" si="45"/>
      </c>
      <c r="F93" s="76" t="str">
        <f t="shared" si="34"/>
        <v> </v>
      </c>
      <c r="G93" s="147"/>
      <c r="H93" s="137">
        <f t="shared" si="46"/>
      </c>
      <c r="I93" s="76" t="str">
        <f t="shared" si="35"/>
        <v> </v>
      </c>
      <c r="J93" s="147"/>
      <c r="K93" s="137">
        <f t="shared" si="47"/>
      </c>
      <c r="L93" s="76" t="str">
        <f t="shared" si="36"/>
        <v> </v>
      </c>
      <c r="M93" s="99"/>
      <c r="N93" s="137">
        <f t="shared" si="48"/>
      </c>
      <c r="O93" s="76" t="str">
        <f t="shared" si="37"/>
        <v> </v>
      </c>
      <c r="P93" s="99"/>
      <c r="Q93" s="137">
        <f t="shared" si="49"/>
      </c>
      <c r="R93" s="76" t="str">
        <f t="shared" si="38"/>
        <v> </v>
      </c>
      <c r="S93" s="99"/>
      <c r="T93" s="137">
        <f t="shared" si="50"/>
      </c>
      <c r="U93" s="76" t="str">
        <f t="shared" si="39"/>
        <v> </v>
      </c>
      <c r="V93" s="99"/>
      <c r="W93" s="137">
        <f t="shared" si="51"/>
      </c>
      <c r="X93" s="76" t="str">
        <f t="shared" si="40"/>
        <v> </v>
      </c>
      <c r="Y93" s="99"/>
      <c r="Z93" s="137">
        <f t="shared" si="52"/>
      </c>
      <c r="AA93" s="76" t="str">
        <f t="shared" si="41"/>
        <v> </v>
      </c>
      <c r="AB93" s="99"/>
      <c r="AC93" s="137">
        <f t="shared" si="53"/>
      </c>
      <c r="AD93" s="76" t="str">
        <f t="shared" si="42"/>
        <v> </v>
      </c>
      <c r="AE93" s="101"/>
      <c r="AF93" s="112" t="str">
        <f t="shared" si="43"/>
        <v> </v>
      </c>
      <c r="AG93" s="146"/>
      <c r="AH93" s="115">
        <f t="shared" si="44"/>
        <v>0</v>
      </c>
      <c r="AI93" s="114">
        <v>88</v>
      </c>
    </row>
    <row r="94" spans="1:35" ht="15">
      <c r="A94" s="114">
        <v>89</v>
      </c>
      <c r="B94" s="148"/>
      <c r="C94" s="76" t="str">
        <f t="shared" si="33"/>
        <v> </v>
      </c>
      <c r="D94" s="147"/>
      <c r="E94" s="137">
        <f t="shared" si="45"/>
      </c>
      <c r="F94" s="76" t="str">
        <f t="shared" si="34"/>
        <v> </v>
      </c>
      <c r="G94" s="147"/>
      <c r="H94" s="137">
        <f t="shared" si="46"/>
      </c>
      <c r="I94" s="76" t="str">
        <f t="shared" si="35"/>
        <v> </v>
      </c>
      <c r="J94" s="147"/>
      <c r="K94" s="137">
        <f t="shared" si="47"/>
      </c>
      <c r="L94" s="76" t="str">
        <f t="shared" si="36"/>
        <v> </v>
      </c>
      <c r="M94" s="99"/>
      <c r="N94" s="137">
        <f t="shared" si="48"/>
      </c>
      <c r="O94" s="76" t="str">
        <f t="shared" si="37"/>
        <v> </v>
      </c>
      <c r="P94" s="99"/>
      <c r="Q94" s="137">
        <f t="shared" si="49"/>
      </c>
      <c r="R94" s="76" t="str">
        <f t="shared" si="38"/>
        <v> </v>
      </c>
      <c r="S94" s="99"/>
      <c r="T94" s="137">
        <f t="shared" si="50"/>
      </c>
      <c r="U94" s="76" t="str">
        <f t="shared" si="39"/>
        <v> </v>
      </c>
      <c r="V94" s="99"/>
      <c r="W94" s="137">
        <f t="shared" si="51"/>
      </c>
      <c r="X94" s="76" t="str">
        <f t="shared" si="40"/>
        <v> </v>
      </c>
      <c r="Y94" s="99"/>
      <c r="Z94" s="137">
        <f t="shared" si="52"/>
      </c>
      <c r="AA94" s="76" t="str">
        <f t="shared" si="41"/>
        <v> </v>
      </c>
      <c r="AB94" s="99"/>
      <c r="AC94" s="137">
        <f t="shared" si="53"/>
      </c>
      <c r="AD94" s="76" t="str">
        <f t="shared" si="42"/>
        <v> </v>
      </c>
      <c r="AE94" s="101"/>
      <c r="AF94" s="112" t="str">
        <f t="shared" si="43"/>
        <v> </v>
      </c>
      <c r="AG94" s="146"/>
      <c r="AH94" s="115">
        <f t="shared" si="44"/>
        <v>0</v>
      </c>
      <c r="AI94" s="114">
        <v>89</v>
      </c>
    </row>
    <row r="95" spans="1:35" ht="15">
      <c r="A95" s="114">
        <v>90</v>
      </c>
      <c r="B95" s="148"/>
      <c r="C95" s="76" t="str">
        <f t="shared" si="33"/>
        <v> </v>
      </c>
      <c r="D95" s="147"/>
      <c r="E95" s="137">
        <f t="shared" si="45"/>
      </c>
      <c r="F95" s="76" t="str">
        <f t="shared" si="34"/>
        <v> </v>
      </c>
      <c r="G95" s="147"/>
      <c r="H95" s="137">
        <f t="shared" si="46"/>
      </c>
      <c r="I95" s="76" t="str">
        <f t="shared" si="35"/>
        <v> </v>
      </c>
      <c r="J95" s="147"/>
      <c r="K95" s="137">
        <f t="shared" si="47"/>
      </c>
      <c r="L95" s="76" t="str">
        <f t="shared" si="36"/>
        <v> </v>
      </c>
      <c r="M95" s="99"/>
      <c r="N95" s="137">
        <f t="shared" si="48"/>
      </c>
      <c r="O95" s="76" t="str">
        <f t="shared" si="37"/>
        <v> </v>
      </c>
      <c r="P95" s="99"/>
      <c r="Q95" s="137">
        <f t="shared" si="49"/>
      </c>
      <c r="R95" s="76" t="str">
        <f t="shared" si="38"/>
        <v> </v>
      </c>
      <c r="S95" s="99"/>
      <c r="T95" s="137">
        <f t="shared" si="50"/>
      </c>
      <c r="U95" s="76" t="str">
        <f t="shared" si="39"/>
        <v> </v>
      </c>
      <c r="V95" s="99"/>
      <c r="W95" s="137">
        <f t="shared" si="51"/>
      </c>
      <c r="X95" s="76" t="str">
        <f t="shared" si="40"/>
        <v> </v>
      </c>
      <c r="Y95" s="99"/>
      <c r="Z95" s="137">
        <f t="shared" si="52"/>
      </c>
      <c r="AA95" s="76" t="str">
        <f t="shared" si="41"/>
        <v> </v>
      </c>
      <c r="AB95" s="99"/>
      <c r="AC95" s="137">
        <f t="shared" si="53"/>
      </c>
      <c r="AD95" s="76" t="str">
        <f t="shared" si="42"/>
        <v> </v>
      </c>
      <c r="AE95" s="101"/>
      <c r="AF95" s="112" t="str">
        <f t="shared" si="43"/>
        <v> </v>
      </c>
      <c r="AG95" s="146"/>
      <c r="AH95" s="115">
        <f t="shared" si="44"/>
        <v>0</v>
      </c>
      <c r="AI95" s="114">
        <v>90</v>
      </c>
    </row>
    <row r="96" spans="1:35" ht="15">
      <c r="A96" s="111">
        <v>91</v>
      </c>
      <c r="B96" s="148"/>
      <c r="C96" s="76" t="str">
        <f t="shared" si="33"/>
        <v> </v>
      </c>
      <c r="D96" s="147"/>
      <c r="E96" s="137">
        <f t="shared" si="45"/>
      </c>
      <c r="F96" s="76" t="str">
        <f t="shared" si="34"/>
        <v> </v>
      </c>
      <c r="G96" s="147"/>
      <c r="H96" s="137">
        <f t="shared" si="46"/>
      </c>
      <c r="I96" s="76" t="str">
        <f t="shared" si="35"/>
        <v> </v>
      </c>
      <c r="J96" s="147"/>
      <c r="K96" s="137">
        <f t="shared" si="47"/>
      </c>
      <c r="L96" s="76" t="str">
        <f t="shared" si="36"/>
        <v> </v>
      </c>
      <c r="M96" s="99"/>
      <c r="N96" s="137">
        <f t="shared" si="48"/>
      </c>
      <c r="O96" s="76" t="str">
        <f t="shared" si="37"/>
        <v> </v>
      </c>
      <c r="P96" s="99"/>
      <c r="Q96" s="137">
        <f t="shared" si="49"/>
      </c>
      <c r="R96" s="76" t="str">
        <f t="shared" si="38"/>
        <v> </v>
      </c>
      <c r="S96" s="99"/>
      <c r="T96" s="137">
        <f t="shared" si="50"/>
      </c>
      <c r="U96" s="76" t="str">
        <f t="shared" si="39"/>
        <v> </v>
      </c>
      <c r="V96" s="99"/>
      <c r="W96" s="137">
        <f t="shared" si="51"/>
      </c>
      <c r="X96" s="76" t="str">
        <f t="shared" si="40"/>
        <v> </v>
      </c>
      <c r="Y96" s="99"/>
      <c r="Z96" s="137">
        <f t="shared" si="52"/>
      </c>
      <c r="AA96" s="76" t="str">
        <f t="shared" si="41"/>
        <v> </v>
      </c>
      <c r="AB96" s="99"/>
      <c r="AC96" s="137">
        <f t="shared" si="53"/>
      </c>
      <c r="AD96" s="76" t="str">
        <f t="shared" si="42"/>
        <v> </v>
      </c>
      <c r="AE96" s="101"/>
      <c r="AF96" s="112" t="str">
        <f t="shared" si="43"/>
        <v> </v>
      </c>
      <c r="AG96" s="146"/>
      <c r="AH96" s="115">
        <f t="shared" si="44"/>
        <v>0</v>
      </c>
      <c r="AI96" s="111">
        <v>91</v>
      </c>
    </row>
    <row r="97" spans="1:35" ht="15">
      <c r="A97" s="114">
        <v>92</v>
      </c>
      <c r="B97" s="148"/>
      <c r="C97" s="76" t="str">
        <f t="shared" si="33"/>
        <v> </v>
      </c>
      <c r="D97" s="147"/>
      <c r="E97" s="137">
        <f t="shared" si="45"/>
      </c>
      <c r="F97" s="76" t="str">
        <f t="shared" si="34"/>
        <v> </v>
      </c>
      <c r="G97" s="147"/>
      <c r="H97" s="137">
        <f t="shared" si="46"/>
      </c>
      <c r="I97" s="76" t="str">
        <f t="shared" si="35"/>
        <v> </v>
      </c>
      <c r="J97" s="147"/>
      <c r="K97" s="137">
        <f t="shared" si="47"/>
      </c>
      <c r="L97" s="76" t="str">
        <f t="shared" si="36"/>
        <v> </v>
      </c>
      <c r="M97" s="99"/>
      <c r="N97" s="137">
        <f t="shared" si="48"/>
      </c>
      <c r="O97" s="76" t="str">
        <f t="shared" si="37"/>
        <v> </v>
      </c>
      <c r="P97" s="99"/>
      <c r="Q97" s="137">
        <f t="shared" si="49"/>
      </c>
      <c r="R97" s="76" t="str">
        <f t="shared" si="38"/>
        <v> </v>
      </c>
      <c r="S97" s="99"/>
      <c r="T97" s="137">
        <f t="shared" si="50"/>
      </c>
      <c r="U97" s="76" t="str">
        <f t="shared" si="39"/>
        <v> </v>
      </c>
      <c r="V97" s="99"/>
      <c r="W97" s="137">
        <f t="shared" si="51"/>
      </c>
      <c r="X97" s="76" t="str">
        <f t="shared" si="40"/>
        <v> </v>
      </c>
      <c r="Y97" s="99"/>
      <c r="Z97" s="137">
        <f t="shared" si="52"/>
      </c>
      <c r="AA97" s="76" t="str">
        <f t="shared" si="41"/>
        <v> </v>
      </c>
      <c r="AB97" s="99"/>
      <c r="AC97" s="137">
        <f t="shared" si="53"/>
      </c>
      <c r="AD97" s="76" t="str">
        <f t="shared" si="42"/>
        <v> </v>
      </c>
      <c r="AE97" s="101"/>
      <c r="AF97" s="112" t="str">
        <f t="shared" si="43"/>
        <v> </v>
      </c>
      <c r="AG97" s="146"/>
      <c r="AH97" s="115">
        <f t="shared" si="44"/>
        <v>0</v>
      </c>
      <c r="AI97" s="114">
        <v>92</v>
      </c>
    </row>
    <row r="98" spans="1:35" ht="15">
      <c r="A98" s="114">
        <v>93</v>
      </c>
      <c r="B98" s="148"/>
      <c r="C98" s="76" t="str">
        <f t="shared" si="33"/>
        <v> </v>
      </c>
      <c r="D98" s="147"/>
      <c r="E98" s="137">
        <f t="shared" si="45"/>
      </c>
      <c r="F98" s="76" t="str">
        <f t="shared" si="34"/>
        <v> </v>
      </c>
      <c r="G98" s="147"/>
      <c r="H98" s="137">
        <f t="shared" si="46"/>
      </c>
      <c r="I98" s="76" t="str">
        <f t="shared" si="35"/>
        <v> </v>
      </c>
      <c r="J98" s="147"/>
      <c r="K98" s="137">
        <f t="shared" si="47"/>
      </c>
      <c r="L98" s="76" t="str">
        <f t="shared" si="36"/>
        <v> </v>
      </c>
      <c r="M98" s="99"/>
      <c r="N98" s="137">
        <f t="shared" si="48"/>
      </c>
      <c r="O98" s="76" t="str">
        <f t="shared" si="37"/>
        <v> </v>
      </c>
      <c r="P98" s="99"/>
      <c r="Q98" s="137">
        <f t="shared" si="49"/>
      </c>
      <c r="R98" s="76" t="str">
        <f t="shared" si="38"/>
        <v> </v>
      </c>
      <c r="S98" s="99"/>
      <c r="T98" s="137">
        <f t="shared" si="50"/>
      </c>
      <c r="U98" s="76" t="str">
        <f t="shared" si="39"/>
        <v> </v>
      </c>
      <c r="V98" s="99"/>
      <c r="W98" s="137">
        <f t="shared" si="51"/>
      </c>
      <c r="X98" s="76" t="str">
        <f t="shared" si="40"/>
        <v> </v>
      </c>
      <c r="Y98" s="99"/>
      <c r="Z98" s="137">
        <f t="shared" si="52"/>
      </c>
      <c r="AA98" s="76" t="str">
        <f t="shared" si="41"/>
        <v> </v>
      </c>
      <c r="AB98" s="99"/>
      <c r="AC98" s="137">
        <f t="shared" si="53"/>
      </c>
      <c r="AD98" s="76" t="str">
        <f t="shared" si="42"/>
        <v> </v>
      </c>
      <c r="AE98" s="101"/>
      <c r="AF98" s="112" t="str">
        <f t="shared" si="43"/>
        <v> </v>
      </c>
      <c r="AG98" s="146"/>
      <c r="AH98" s="115">
        <f t="shared" si="44"/>
        <v>0</v>
      </c>
      <c r="AI98" s="114">
        <v>93</v>
      </c>
    </row>
    <row r="99" spans="1:35" ht="15">
      <c r="A99" s="114">
        <v>94</v>
      </c>
      <c r="B99" s="148"/>
      <c r="C99" s="76" t="str">
        <f t="shared" si="33"/>
        <v> </v>
      </c>
      <c r="D99" s="147"/>
      <c r="E99" s="137">
        <f t="shared" si="45"/>
      </c>
      <c r="F99" s="76" t="str">
        <f t="shared" si="34"/>
        <v> </v>
      </c>
      <c r="G99" s="147"/>
      <c r="H99" s="137">
        <f t="shared" si="46"/>
      </c>
      <c r="I99" s="76" t="str">
        <f t="shared" si="35"/>
        <v> </v>
      </c>
      <c r="J99" s="147"/>
      <c r="K99" s="137">
        <f t="shared" si="47"/>
      </c>
      <c r="L99" s="76" t="str">
        <f t="shared" si="36"/>
        <v> </v>
      </c>
      <c r="M99" s="99"/>
      <c r="N99" s="137">
        <f t="shared" si="48"/>
      </c>
      <c r="O99" s="76" t="str">
        <f t="shared" si="37"/>
        <v> </v>
      </c>
      <c r="P99" s="99"/>
      <c r="Q99" s="137">
        <f t="shared" si="49"/>
      </c>
      <c r="R99" s="76" t="str">
        <f t="shared" si="38"/>
        <v> </v>
      </c>
      <c r="S99" s="99"/>
      <c r="T99" s="137">
        <f t="shared" si="50"/>
      </c>
      <c r="U99" s="76" t="str">
        <f t="shared" si="39"/>
        <v> </v>
      </c>
      <c r="V99" s="99"/>
      <c r="W99" s="137">
        <f t="shared" si="51"/>
      </c>
      <c r="X99" s="76" t="str">
        <f t="shared" si="40"/>
        <v> </v>
      </c>
      <c r="Y99" s="99"/>
      <c r="Z99" s="137">
        <f t="shared" si="52"/>
      </c>
      <c r="AA99" s="76" t="str">
        <f t="shared" si="41"/>
        <v> </v>
      </c>
      <c r="AB99" s="99"/>
      <c r="AC99" s="137">
        <f t="shared" si="53"/>
      </c>
      <c r="AD99" s="76" t="str">
        <f t="shared" si="42"/>
        <v> </v>
      </c>
      <c r="AE99" s="101"/>
      <c r="AF99" s="112" t="str">
        <f t="shared" si="43"/>
        <v> </v>
      </c>
      <c r="AG99" s="146"/>
      <c r="AH99" s="115">
        <f t="shared" si="44"/>
        <v>0</v>
      </c>
      <c r="AI99" s="114">
        <v>94</v>
      </c>
    </row>
    <row r="100" spans="1:35" ht="15">
      <c r="A100" s="114">
        <v>95</v>
      </c>
      <c r="B100" s="148"/>
      <c r="C100" s="76" t="str">
        <f t="shared" si="33"/>
        <v> </v>
      </c>
      <c r="D100" s="147"/>
      <c r="E100" s="137">
        <f t="shared" si="45"/>
      </c>
      <c r="F100" s="76" t="str">
        <f t="shared" si="34"/>
        <v> </v>
      </c>
      <c r="G100" s="147"/>
      <c r="H100" s="137">
        <f t="shared" si="46"/>
      </c>
      <c r="I100" s="76" t="str">
        <f t="shared" si="35"/>
        <v> </v>
      </c>
      <c r="J100" s="147"/>
      <c r="K100" s="137">
        <f t="shared" si="47"/>
      </c>
      <c r="L100" s="76" t="str">
        <f t="shared" si="36"/>
        <v> </v>
      </c>
      <c r="M100" s="99"/>
      <c r="N100" s="137">
        <f t="shared" si="48"/>
      </c>
      <c r="O100" s="76" t="str">
        <f t="shared" si="37"/>
        <v> </v>
      </c>
      <c r="P100" s="99"/>
      <c r="Q100" s="137">
        <f t="shared" si="49"/>
      </c>
      <c r="R100" s="76" t="str">
        <f t="shared" si="38"/>
        <v> </v>
      </c>
      <c r="S100" s="99"/>
      <c r="T100" s="137">
        <f t="shared" si="50"/>
      </c>
      <c r="U100" s="76" t="str">
        <f t="shared" si="39"/>
        <v> </v>
      </c>
      <c r="V100" s="99"/>
      <c r="W100" s="137">
        <f t="shared" si="51"/>
      </c>
      <c r="X100" s="76" t="str">
        <f t="shared" si="40"/>
        <v> </v>
      </c>
      <c r="Y100" s="99"/>
      <c r="Z100" s="137">
        <f t="shared" si="52"/>
      </c>
      <c r="AA100" s="76" t="str">
        <f t="shared" si="41"/>
        <v> </v>
      </c>
      <c r="AB100" s="99"/>
      <c r="AC100" s="137">
        <f t="shared" si="53"/>
      </c>
      <c r="AD100" s="76" t="str">
        <f t="shared" si="42"/>
        <v> </v>
      </c>
      <c r="AE100" s="101"/>
      <c r="AF100" s="112" t="str">
        <f t="shared" si="43"/>
        <v> </v>
      </c>
      <c r="AG100" s="146"/>
      <c r="AH100" s="115">
        <f t="shared" si="44"/>
        <v>0</v>
      </c>
      <c r="AI100" s="114">
        <v>95</v>
      </c>
    </row>
    <row r="101" spans="1:35" ht="15">
      <c r="A101" s="114">
        <v>96</v>
      </c>
      <c r="B101" s="148"/>
      <c r="C101" s="76" t="str">
        <f t="shared" si="33"/>
        <v> </v>
      </c>
      <c r="D101" s="147"/>
      <c r="E101" s="137">
        <f t="shared" si="45"/>
      </c>
      <c r="F101" s="76" t="str">
        <f t="shared" si="34"/>
        <v> </v>
      </c>
      <c r="G101" s="147"/>
      <c r="H101" s="137">
        <f t="shared" si="46"/>
      </c>
      <c r="I101" s="76" t="str">
        <f t="shared" si="35"/>
        <v> </v>
      </c>
      <c r="J101" s="99"/>
      <c r="K101" s="137">
        <f t="shared" si="47"/>
      </c>
      <c r="L101" s="76" t="str">
        <f t="shared" si="36"/>
        <v> </v>
      </c>
      <c r="M101" s="99"/>
      <c r="N101" s="137">
        <f t="shared" si="48"/>
      </c>
      <c r="O101" s="76" t="str">
        <f t="shared" si="37"/>
        <v> </v>
      </c>
      <c r="P101" s="99"/>
      <c r="Q101" s="137">
        <f t="shared" si="49"/>
      </c>
      <c r="R101" s="76" t="str">
        <f t="shared" si="38"/>
        <v> </v>
      </c>
      <c r="S101" s="99"/>
      <c r="T101" s="137">
        <f t="shared" si="50"/>
      </c>
      <c r="U101" s="76" t="str">
        <f t="shared" si="39"/>
        <v> </v>
      </c>
      <c r="V101" s="99"/>
      <c r="W101" s="137">
        <f t="shared" si="51"/>
      </c>
      <c r="X101" s="76" t="str">
        <f t="shared" si="40"/>
        <v> </v>
      </c>
      <c r="Y101" s="99"/>
      <c r="Z101" s="137">
        <f t="shared" si="52"/>
      </c>
      <c r="AA101" s="76" t="str">
        <f t="shared" si="41"/>
        <v> </v>
      </c>
      <c r="AB101" s="99"/>
      <c r="AC101" s="137">
        <f t="shared" si="53"/>
      </c>
      <c r="AD101" s="76" t="str">
        <f t="shared" si="42"/>
        <v> </v>
      </c>
      <c r="AE101" s="101"/>
      <c r="AF101" s="112" t="str">
        <f t="shared" si="43"/>
        <v> </v>
      </c>
      <c r="AG101" s="146"/>
      <c r="AH101" s="115">
        <f t="shared" si="44"/>
        <v>0</v>
      </c>
      <c r="AI101" s="114">
        <v>96</v>
      </c>
    </row>
    <row r="102" spans="1:35" ht="15">
      <c r="A102" s="111">
        <v>97</v>
      </c>
      <c r="B102" s="148"/>
      <c r="C102" s="76" t="str">
        <f>IF(COUNTIF(B$6:B$194,B102)&gt;1,"x"," ")</f>
        <v> </v>
      </c>
      <c r="D102" s="99"/>
      <c r="E102" s="137">
        <f t="shared" si="45"/>
      </c>
      <c r="F102" s="76" t="str">
        <f>IF(COUNTIF(D$6:D$194,D102)&gt;1,"x"," ")</f>
        <v> </v>
      </c>
      <c r="G102" s="147"/>
      <c r="H102" s="137">
        <f t="shared" si="46"/>
      </c>
      <c r="I102" s="76" t="str">
        <f>IF(COUNTIF(G$6:G$194,G102)&gt;1,"x"," ")</f>
        <v> </v>
      </c>
      <c r="J102" s="99"/>
      <c r="K102" s="137">
        <f t="shared" si="47"/>
      </c>
      <c r="L102" s="76" t="str">
        <f>IF(COUNTIF(J$6:J$194,J102)&gt;1,"x"," ")</f>
        <v> </v>
      </c>
      <c r="M102" s="99"/>
      <c r="N102" s="137">
        <f t="shared" si="48"/>
      </c>
      <c r="O102" s="76" t="str">
        <f>IF(COUNTIF(M$6:M$194,M102)&gt;1,"x"," ")</f>
        <v> </v>
      </c>
      <c r="P102" s="99"/>
      <c r="Q102" s="137">
        <f t="shared" si="49"/>
      </c>
      <c r="R102" s="76" t="str">
        <f>IF(COUNTIF(P$6:P$194,P102)&gt;1,"x"," ")</f>
        <v> </v>
      </c>
      <c r="S102" s="99"/>
      <c r="T102" s="137">
        <f t="shared" si="50"/>
      </c>
      <c r="U102" s="76" t="str">
        <f>IF(COUNTIF(S$6:S$194,S102)&gt;1,"x"," ")</f>
        <v> </v>
      </c>
      <c r="V102" s="99"/>
      <c r="W102" s="137">
        <f t="shared" si="51"/>
      </c>
      <c r="X102" s="76" t="str">
        <f>IF(COUNTIF(V$6:V$194,V102)&gt;1,"x"," ")</f>
        <v> </v>
      </c>
      <c r="Y102" s="99"/>
      <c r="Z102" s="137">
        <f t="shared" si="52"/>
      </c>
      <c r="AA102" s="76" t="str">
        <f>IF(COUNTIF(Y$6:Y$194,Y102)&gt;1,"x"," ")</f>
        <v> </v>
      </c>
      <c r="AB102" s="99"/>
      <c r="AC102" s="137">
        <f t="shared" si="53"/>
      </c>
      <c r="AD102" s="76" t="str">
        <f>IF(COUNTIF(AB$6:AB$194,AB102)&gt;1,"x"," ")</f>
        <v> </v>
      </c>
      <c r="AE102" s="101"/>
      <c r="AF102" s="112" t="str">
        <f>IF(COUNTIF(AE$6:AE$194,AE102)&gt;1,"x"," ")</f>
        <v> </v>
      </c>
      <c r="AG102" s="146"/>
      <c r="AH102" s="115">
        <f t="shared" si="44"/>
        <v>0</v>
      </c>
      <c r="AI102" s="111">
        <v>97</v>
      </c>
    </row>
    <row r="103" spans="1:35" ht="15">
      <c r="A103" s="114">
        <v>98</v>
      </c>
      <c r="B103" s="148"/>
      <c r="C103" s="76" t="str">
        <f>IF(COUNTIF(B$6:B$194,B103)&gt;1,"x"," ")</f>
        <v> </v>
      </c>
      <c r="D103" s="99"/>
      <c r="E103" s="137">
        <f t="shared" si="45"/>
      </c>
      <c r="F103" s="76" t="str">
        <f>IF(COUNTIF(D$6:D$194,D103)&gt;1,"x"," ")</f>
        <v> </v>
      </c>
      <c r="G103" s="99"/>
      <c r="H103" s="137">
        <f t="shared" si="46"/>
      </c>
      <c r="I103" s="76" t="str">
        <f>IF(COUNTIF(G$6:G$194,G103)&gt;1,"x"," ")</f>
        <v> </v>
      </c>
      <c r="J103" s="99"/>
      <c r="K103" s="137">
        <f t="shared" si="47"/>
      </c>
      <c r="L103" s="76" t="str">
        <f>IF(COUNTIF(J$6:J$194,J103)&gt;1,"x"," ")</f>
        <v> </v>
      </c>
      <c r="M103" s="99"/>
      <c r="N103" s="137">
        <f t="shared" si="48"/>
      </c>
      <c r="O103" s="76" t="str">
        <f>IF(COUNTIF(M$6:M$194,M103)&gt;1,"x"," ")</f>
        <v> </v>
      </c>
      <c r="P103" s="99"/>
      <c r="Q103" s="137">
        <f t="shared" si="49"/>
      </c>
      <c r="R103" s="76" t="str">
        <f>IF(COUNTIF(P$6:P$194,P103)&gt;1,"x"," ")</f>
        <v> </v>
      </c>
      <c r="S103" s="99"/>
      <c r="T103" s="137">
        <f t="shared" si="50"/>
      </c>
      <c r="U103" s="76" t="str">
        <f>IF(COUNTIF(S$6:S$194,S103)&gt;1,"x"," ")</f>
        <v> </v>
      </c>
      <c r="V103" s="99"/>
      <c r="W103" s="137">
        <f t="shared" si="51"/>
      </c>
      <c r="X103" s="76" t="str">
        <f>IF(COUNTIF(V$6:V$194,V103)&gt;1,"x"," ")</f>
        <v> </v>
      </c>
      <c r="Y103" s="99"/>
      <c r="Z103" s="137">
        <f t="shared" si="52"/>
      </c>
      <c r="AA103" s="76" t="str">
        <f>IF(COUNTIF(Y$6:Y$194,Y103)&gt;1,"x"," ")</f>
        <v> </v>
      </c>
      <c r="AB103" s="99"/>
      <c r="AC103" s="137">
        <f t="shared" si="53"/>
      </c>
      <c r="AD103" s="76" t="str">
        <f>IF(COUNTIF(AB$6:AB$194,AB103)&gt;1,"x"," ")</f>
        <v> </v>
      </c>
      <c r="AE103" s="101"/>
      <c r="AF103" s="112" t="str">
        <f>IF(COUNTIF(AE$6:AE$194,AE103)&gt;1,"x"," ")</f>
        <v> </v>
      </c>
      <c r="AG103" s="146"/>
      <c r="AH103" s="115">
        <f t="shared" si="44"/>
        <v>0</v>
      </c>
      <c r="AI103" s="114">
        <v>98</v>
      </c>
    </row>
    <row r="104" spans="1:35" ht="15">
      <c r="A104" s="114">
        <v>99</v>
      </c>
      <c r="B104" s="149"/>
      <c r="C104" s="76" t="str">
        <f>IF(COUNTIF(B$6:B$194,B104)&gt;1,"x"," ")</f>
        <v> </v>
      </c>
      <c r="D104" s="150"/>
      <c r="E104" s="137">
        <f t="shared" si="45"/>
      </c>
      <c r="F104" s="76" t="str">
        <f>IF(COUNTIF(D$6:D$194,D104)&gt;1,"x"," ")</f>
        <v> </v>
      </c>
      <c r="G104" s="150"/>
      <c r="H104" s="137">
        <f t="shared" si="46"/>
      </c>
      <c r="I104" s="76" t="str">
        <f>IF(COUNTIF(G$6:G$194,G104)&gt;1,"x"," ")</f>
        <v> </v>
      </c>
      <c r="J104" s="150"/>
      <c r="K104" s="137">
        <f t="shared" si="47"/>
      </c>
      <c r="L104" s="76" t="str">
        <f>IF(COUNTIF(J$6:J$194,J104)&gt;1,"x"," ")</f>
        <v> </v>
      </c>
      <c r="M104" s="150"/>
      <c r="N104" s="137">
        <f t="shared" si="48"/>
      </c>
      <c r="O104" s="76" t="str">
        <f>IF(COUNTIF(M$6:M$194,M104)&gt;1,"x"," ")</f>
        <v> </v>
      </c>
      <c r="P104" s="150"/>
      <c r="Q104" s="137">
        <f t="shared" si="49"/>
      </c>
      <c r="R104" s="76" t="str">
        <f>IF(COUNTIF(P$6:P$194,P104)&gt;1,"x"," ")</f>
        <v> </v>
      </c>
      <c r="S104" s="150"/>
      <c r="T104" s="137">
        <f t="shared" si="50"/>
      </c>
      <c r="U104" s="76" t="str">
        <f>IF(COUNTIF(S$6:S$194,S104)&gt;1,"x"," ")</f>
        <v> </v>
      </c>
      <c r="V104" s="150"/>
      <c r="W104" s="137">
        <f t="shared" si="51"/>
      </c>
      <c r="X104" s="76" t="str">
        <f>IF(COUNTIF(V$6:V$194,V104)&gt;1,"x"," ")</f>
        <v> </v>
      </c>
      <c r="Y104" s="150"/>
      <c r="Z104" s="137">
        <f t="shared" si="52"/>
      </c>
      <c r="AA104" s="76" t="str">
        <f>IF(COUNTIF(Y$6:Y$194,Y104)&gt;1,"x"," ")</f>
        <v> </v>
      </c>
      <c r="AB104" s="150"/>
      <c r="AC104" s="137">
        <f t="shared" si="53"/>
      </c>
      <c r="AD104" s="76" t="str">
        <f>IF(COUNTIF(AB$6:AB$194,AB104)&gt;1,"x"," ")</f>
        <v> </v>
      </c>
      <c r="AE104" s="101"/>
      <c r="AF104" s="112" t="str">
        <f>IF(COUNTIF(AE$6:AE$194,AE104)&gt;1,"x"," ")</f>
        <v> </v>
      </c>
      <c r="AG104" s="146"/>
      <c r="AH104" s="116">
        <f t="shared" si="44"/>
        <v>0</v>
      </c>
      <c r="AI104" s="114">
        <v>99</v>
      </c>
    </row>
  </sheetData>
  <sheetProtection/>
  <mergeCells count="11">
    <mergeCell ref="B3:C3"/>
    <mergeCell ref="D3:F3"/>
    <mergeCell ref="B4:C4"/>
    <mergeCell ref="D4:F4"/>
    <mergeCell ref="Y1:AA1"/>
    <mergeCell ref="J1:M1"/>
    <mergeCell ref="B1:G1"/>
    <mergeCell ref="P1:V1"/>
    <mergeCell ref="G4:M4"/>
    <mergeCell ref="B2:F2"/>
    <mergeCell ref="G3:M3"/>
  </mergeCells>
  <conditionalFormatting sqref="C6:C104 L6:L104 O6:O104 R6:R104 U6:U104 X6:X104 AA6:AA104 AD6:AD104 I6:I104 F6:F104 AF6:AF104">
    <cfRule type="cellIs" priority="1" dxfId="6" operator="equal" stopIfTrue="1">
      <formula>"X"</formula>
    </cfRule>
  </conditionalFormatting>
  <conditionalFormatting sqref="Y1:AA1">
    <cfRule type="cellIs" priority="2" dxfId="8" operator="equal" stopIfTrue="1">
      <formula>FALSE</formula>
    </cfRule>
  </conditionalFormatting>
  <conditionalFormatting sqref="H6:H104 K6:K104 N6:N104 Q6:Q104 T6:T104 W6:W104 Z6:Z104 E6:E104 AC6:AC104">
    <cfRule type="cellIs" priority="3" dxfId="7" operator="equal" stopIfTrue="1">
      <formula>"D"</formula>
    </cfRule>
  </conditionalFormatting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AD239"/>
  <sheetViews>
    <sheetView showZeros="0" zoomScale="75" zoomScaleNormal="75" zoomScalePageLayoutView="0" workbookViewId="0" topLeftCell="A1">
      <selection activeCell="F27" sqref="F27"/>
    </sheetView>
  </sheetViews>
  <sheetFormatPr defaultColWidth="11.421875" defaultRowHeight="12.75"/>
  <cols>
    <col min="1" max="1" width="3.57421875" style="1" customWidth="1"/>
    <col min="2" max="2" width="7.57421875" style="1" customWidth="1"/>
    <col min="3" max="3" width="8.140625" style="1" customWidth="1"/>
    <col min="4" max="5" width="11.421875" style="1" customWidth="1"/>
    <col min="6" max="6" width="24.7109375" style="1" customWidth="1"/>
    <col min="7" max="7" width="12.7109375" style="1" customWidth="1"/>
    <col min="8" max="9" width="11.421875" style="1" customWidth="1"/>
    <col min="10" max="20" width="11.421875" style="1" hidden="1" customWidth="1"/>
    <col min="21" max="21" width="4.140625" style="1" hidden="1" customWidth="1"/>
    <col min="22" max="22" width="4.421875" style="1" hidden="1" customWidth="1"/>
    <col min="23" max="23" width="6.28125" style="1" customWidth="1"/>
    <col min="24" max="24" width="4.421875" style="1" customWidth="1"/>
    <col min="25" max="25" width="11.421875" style="1" customWidth="1"/>
    <col min="26" max="26" width="27.57421875" style="1" customWidth="1"/>
    <col min="27" max="16384" width="11.421875" style="1" customWidth="1"/>
  </cols>
  <sheetData>
    <row r="1" spans="1:21" ht="15" customHeight="1">
      <c r="A1" s="348" t="s">
        <v>31</v>
      </c>
      <c r="B1" s="348"/>
      <c r="C1" s="353" t="str">
        <f>CONCATENATE(Inscription!D2,"  ",Inscription!G2)</f>
        <v>  </v>
      </c>
      <c r="D1" s="354"/>
      <c r="E1" s="354"/>
      <c r="F1" s="355"/>
      <c r="G1" s="345">
        <f>IF(Inscription!$D$4&gt;0,"DATE :  "&amp;TEXT(Inscription!D$4,"jj mmmm aaaa"),"")</f>
      </c>
      <c r="H1" s="345"/>
      <c r="I1" s="345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57"/>
    </row>
    <row r="2" spans="1:27" ht="24" customHeight="1">
      <c r="A2" s="349" t="s">
        <v>32</v>
      </c>
      <c r="B2" s="349"/>
      <c r="C2" s="350">
        <f>Inscription!D5</f>
        <v>0</v>
      </c>
      <c r="D2" s="351"/>
      <c r="E2" s="352"/>
      <c r="F2" s="58" t="s">
        <v>33</v>
      </c>
      <c r="G2" s="59">
        <f>Inscription!F8</f>
        <v>0</v>
      </c>
      <c r="H2" s="58" t="s">
        <v>34</v>
      </c>
      <c r="I2" s="59">
        <f>COUNTIF($C4:$C193,"&gt;0")</f>
        <v>0</v>
      </c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57"/>
      <c r="Z2" s="127"/>
      <c r="AA2" s="127"/>
    </row>
    <row r="3" spans="1:21" ht="15" customHeight="1">
      <c r="A3" s="129" t="s">
        <v>50</v>
      </c>
      <c r="B3" s="130" t="s">
        <v>0</v>
      </c>
      <c r="C3" s="6" t="s">
        <v>39</v>
      </c>
      <c r="D3" s="346" t="s">
        <v>37</v>
      </c>
      <c r="E3" s="347"/>
      <c r="F3" s="6" t="s">
        <v>1</v>
      </c>
      <c r="G3" s="6" t="s">
        <v>12</v>
      </c>
      <c r="H3" s="7" t="s">
        <v>38</v>
      </c>
      <c r="I3" s="7" t="s">
        <v>13</v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1"/>
    </row>
    <row r="4" spans="1:25" ht="15" customHeight="1">
      <c r="A4" s="131">
        <f>IF(V4=B4,B4,(20100-SUM($V$4:$V$203))/(COUNTIF($V$4:$V$203,"T")))</f>
        <v>1</v>
      </c>
      <c r="B4" s="132">
        <v>1</v>
      </c>
      <c r="C4" s="20">
        <f>IF(Tours!AE6&gt;0,Tours!AE6,"")</f>
      </c>
      <c r="D4" s="51" t="str">
        <f>IF(Tours!$AE6&gt;0,CONCATENATE((VLOOKUP($C4,Inscription!$A$12:$G$211,3,FALSE)),"   ",(VLOOKUP($C4,Inscription!$A$12:$G$211,4,FALSE)))," ")</f>
        <v> </v>
      </c>
      <c r="E4" s="52"/>
      <c r="F4" s="61" t="str">
        <f>IF(Tours!$AE6&gt;0,(VLOOKUP($C4,Inscription!$A$12:$G$211,5,FALSE))," ")</f>
        <v> </v>
      </c>
      <c r="G4" s="10" t="str">
        <f>IF(Tours!$AE6&gt;0,(VLOOKUP($C4,Inscription!$A$12:$G$211,7,FALSE))," ")</f>
        <v> </v>
      </c>
      <c r="H4" s="61" t="str">
        <f>LEFT(IF(Tours!$AE6&gt;0,(VLOOKUP($C4,Inscription!$A$12:$G$211,6,FALSE))," "),8)</f>
        <v> </v>
      </c>
      <c r="I4" s="21">
        <f>Tours!AG6</f>
        <v>0</v>
      </c>
      <c r="J4" s="122" t="str">
        <f>IF(COUNTIF($F4:$F$4,F4)&lt;2,$F4," ")</f>
        <v> </v>
      </c>
      <c r="K4" s="122">
        <f>IF(J4=F4,A4,"")</f>
        <v>1</v>
      </c>
      <c r="L4" s="122" t="str">
        <f>IF(COUNTIF($F4:$F$4,F4)&lt;3,$F4," ")</f>
        <v> </v>
      </c>
      <c r="M4" s="122">
        <f>IF(L4=$F4,$A4,"")</f>
        <v>1</v>
      </c>
      <c r="N4" s="123">
        <f>IF(L4=J4,"",L4)</f>
      </c>
      <c r="O4" s="123">
        <f>IF(N4=$F4,$A4,1000)</f>
        <v>1000</v>
      </c>
      <c r="P4" s="122" t="str">
        <f>IF(COUNTIF($F4:$F$4,J4)&lt;4,$F4," ")</f>
        <v> </v>
      </c>
      <c r="Q4" s="122">
        <f>IF(P4=$F4,$A4,"")</f>
        <v>1</v>
      </c>
      <c r="R4" s="123">
        <f>IF(P4=J4,"",P4)</f>
      </c>
      <c r="S4" s="123">
        <f>IF(R4=N4,"",P4)</f>
      </c>
      <c r="T4" s="122">
        <f>IF(S4=$F4,$A4,"")</f>
      </c>
      <c r="U4" s="76" t="str">
        <f aca="true" t="shared" si="0" ref="U4:U67">IF(COUNTIF($C$4:$C$203,C4)&gt;1,"X"," ")</f>
        <v>X</v>
      </c>
      <c r="V4" s="124">
        <f aca="true" t="shared" si="1" ref="V4:V67">IF(COUNTIF($B$4:$B$203,B4)&gt;1,"T",B4)</f>
        <v>1</v>
      </c>
      <c r="W4" s="133" t="str">
        <f>IF(Tours!$AE6&gt;0,(VLOOKUP($C4,Inscription!$A$12:$H$211,6,FALSE))," ")</f>
        <v> </v>
      </c>
      <c r="X4" s="54">
        <f>IF(Tours!AE6&gt;0,LEFT(H4,1),"")</f>
      </c>
      <c r="Y4" s="125"/>
    </row>
    <row r="5" spans="1:30" ht="15">
      <c r="A5" s="131">
        <f aca="true" t="shared" si="2" ref="A5:A68">IF(V5=B5,B5,(20100-SUM($V$4:$V$203))/(COUNTIF($V$4:$V$203,"T")))</f>
        <v>2</v>
      </c>
      <c r="B5" s="132">
        <v>2</v>
      </c>
      <c r="C5" s="20">
        <f>IF(Tours!AE7&gt;0,Tours!AE7,"")</f>
      </c>
      <c r="D5" s="51" t="str">
        <f>IF(Tours!$AE7&gt;0,CONCATENATE((VLOOKUP($C5,Inscription!$A$12:$G$211,3,FALSE)),"   ",(VLOOKUP($C5,Inscription!$A$12:$G$211,4,FALSE)))," ")</f>
        <v> </v>
      </c>
      <c r="E5" s="52"/>
      <c r="F5" s="61" t="str">
        <f>IF(Tours!$AE7&gt;0,(VLOOKUP($C5,Inscription!$A$12:$G$211,5,FALSE))," ")</f>
        <v> </v>
      </c>
      <c r="G5" s="10" t="str">
        <f>IF(Tours!$AE7&gt;0,(VLOOKUP($C5,Inscription!$A$12:$G$211,7,FALSE))," ")</f>
        <v> </v>
      </c>
      <c r="H5" s="61" t="str">
        <f>LEFT(IF(Tours!$AE7&gt;0,(VLOOKUP($C5,Inscription!$A$12:$G$211,6,FALSE))," "),8)</f>
        <v> </v>
      </c>
      <c r="I5" s="21">
        <f>Tours!AG7</f>
        <v>0</v>
      </c>
      <c r="J5" s="122" t="str">
        <f>IF(COUNTIF($F$4:$F5,F5)&lt;2,$F5," ")</f>
        <v> </v>
      </c>
      <c r="K5" s="122">
        <f aca="true" t="shared" si="3" ref="K5:K68">IF(J5=F5,A5,"")</f>
        <v>2</v>
      </c>
      <c r="L5" s="122" t="str">
        <f>IF(COUNTIF($F$4:$F5,F5)&lt;3,$F5," ")</f>
        <v> </v>
      </c>
      <c r="M5" s="122">
        <f aca="true" t="shared" si="4" ref="M5:M68">IF(L5=$F5,$A5,"")</f>
        <v>2</v>
      </c>
      <c r="N5" s="123">
        <f aca="true" t="shared" si="5" ref="N5:N68">IF(L5=J5,"",L5)</f>
      </c>
      <c r="O5" s="123">
        <f aca="true" t="shared" si="6" ref="O5:O68">IF(N5=$F5,$A5,1000)</f>
        <v>1000</v>
      </c>
      <c r="P5" s="122" t="str">
        <f>IF(COUNTIF($F$4:$F5,J5)&lt;4,$F5," ")</f>
        <v> </v>
      </c>
      <c r="Q5" s="122">
        <f aca="true" t="shared" si="7" ref="Q5:Q68">IF(P5=$F5,$A5,"")</f>
        <v>2</v>
      </c>
      <c r="R5" s="123">
        <f aca="true" t="shared" si="8" ref="R5:R68">IF(P5=J5,"",P5)</f>
      </c>
      <c r="S5" s="123">
        <f aca="true" t="shared" si="9" ref="S5:S68">IF(R5=N5,"",P5)</f>
      </c>
      <c r="T5" s="122">
        <f aca="true" t="shared" si="10" ref="T5:T68">IF(S5=$F5,$A5,"")</f>
      </c>
      <c r="U5" s="76" t="str">
        <f t="shared" si="0"/>
        <v>X</v>
      </c>
      <c r="V5" s="124">
        <f t="shared" si="1"/>
        <v>2</v>
      </c>
      <c r="W5" s="133" t="str">
        <f>IF(Tours!$AE7&gt;0,(VLOOKUP($C5,Inscription!$A$12:$H$211,6,FALSE))," ")</f>
        <v> </v>
      </c>
      <c r="X5" s="54">
        <f>IF(Tours!AE7&gt;0,LEFT(H5,1),"")</f>
      </c>
      <c r="Y5" s="72">
        <v>1</v>
      </c>
      <c r="Z5" s="126">
        <f>'PRIX D EQUIPE'!B5</f>
        <v>0</v>
      </c>
      <c r="AA5" s="118">
        <f aca="true" t="shared" si="11" ref="AA5:AA29">IF($Z5="",1000,(IF(ISNA(VLOOKUP($Z5,$J$4:$L$203,2,FALSE)),1000,VLOOKUP($Z5,$J$4:$L$203,2,FALSE))))</f>
        <v>1000</v>
      </c>
      <c r="AB5" s="118">
        <f aca="true" t="shared" si="12" ref="AB5:AB29">IF($Z5="",1000,(IF(ISNA(VLOOKUP($Z5,$N$4:$O$203,2,FALSE)),1000,VLOOKUP($Z5,$N$4:$O$203,2,FALSE))))</f>
        <v>1000</v>
      </c>
      <c r="AC5" s="118">
        <f aca="true" t="shared" si="13" ref="AC5:AC29">IF($Z5="",1000,(IF(ISNA(VLOOKUP($Z5,$S$4:$T$203,2,FALSE)),1000,VLOOKUP($Z5,$S$4:$T$203,2,FALSE))))</f>
        <v>1000</v>
      </c>
      <c r="AD5" s="119" t="str">
        <f aca="true" t="shared" si="14" ref="AD5:AD29">IF(Z5=" "," ",IF($Z5&gt;0,SUM(AA5+AB5+AC5)," "))</f>
        <v> </v>
      </c>
    </row>
    <row r="6" spans="1:30" ht="15">
      <c r="A6" s="131">
        <f t="shared" si="2"/>
        <v>3</v>
      </c>
      <c r="B6" s="132">
        <v>3</v>
      </c>
      <c r="C6" s="20">
        <f>IF(Tours!AE8&gt;0,Tours!AE8,"")</f>
      </c>
      <c r="D6" s="51" t="str">
        <f>IF(Tours!$AE8&gt;0,CONCATENATE((VLOOKUP($C6,Inscription!$A$12:$G$211,3,FALSE)),"   ",(VLOOKUP($C6,Inscription!$A$12:$G$211,4,FALSE)))," ")</f>
        <v> </v>
      </c>
      <c r="E6" s="52"/>
      <c r="F6" s="61" t="str">
        <f>IF(Tours!$AE8&gt;0,(VLOOKUP($C6,Inscription!$A$12:$G$211,5,FALSE))," ")</f>
        <v> </v>
      </c>
      <c r="G6" s="10" t="str">
        <f>IF(Tours!$AE8&gt;0,(VLOOKUP($C6,Inscription!$A$12:$G$211,7,FALSE))," ")</f>
        <v> </v>
      </c>
      <c r="H6" s="61" t="str">
        <f>LEFT(IF(Tours!$AE8&gt;0,(VLOOKUP($C6,Inscription!$A$12:$G$211,6,FALSE))," "),8)</f>
        <v> </v>
      </c>
      <c r="I6" s="21">
        <f>Tours!AG8</f>
        <v>0</v>
      </c>
      <c r="J6" s="122" t="str">
        <f>IF(COUNTIF($F$4:$F6,F6)&lt;2,$F6," ")</f>
        <v> </v>
      </c>
      <c r="K6" s="122">
        <f t="shared" si="3"/>
        <v>3</v>
      </c>
      <c r="L6" s="122" t="str">
        <f>IF(COUNTIF($F$4:$F6,F6)&lt;3,$F6," ")</f>
        <v> </v>
      </c>
      <c r="M6" s="122">
        <f t="shared" si="4"/>
        <v>3</v>
      </c>
      <c r="N6" s="123">
        <f t="shared" si="5"/>
      </c>
      <c r="O6" s="123">
        <f t="shared" si="6"/>
        <v>1000</v>
      </c>
      <c r="P6" s="122" t="str">
        <f>IF(COUNTIF($F$4:$F6,J6)&lt;4,$F6," ")</f>
        <v> </v>
      </c>
      <c r="Q6" s="122">
        <f t="shared" si="7"/>
        <v>3</v>
      </c>
      <c r="R6" s="123">
        <f t="shared" si="8"/>
      </c>
      <c r="S6" s="123">
        <f t="shared" si="9"/>
      </c>
      <c r="T6" s="122">
        <f t="shared" si="10"/>
      </c>
      <c r="U6" s="76" t="str">
        <f t="shared" si="0"/>
        <v>X</v>
      </c>
      <c r="V6" s="124">
        <f t="shared" si="1"/>
        <v>3</v>
      </c>
      <c r="W6" s="133" t="str">
        <f>IF(Tours!$AE8&gt;0,(VLOOKUP($C6,Inscription!$A$12:$H$211,6,FALSE))," ")</f>
        <v> </v>
      </c>
      <c r="X6" s="54">
        <f>IF(Tours!AE8&gt;0,LEFT(H6,1),"")</f>
      </c>
      <c r="Y6" s="72">
        <v>2</v>
      </c>
      <c r="Z6" s="126">
        <f>'PRIX D EQUIPE'!B6</f>
        <v>0</v>
      </c>
      <c r="AA6" s="118">
        <f t="shared" si="11"/>
        <v>1000</v>
      </c>
      <c r="AB6" s="118">
        <f t="shared" si="12"/>
        <v>1000</v>
      </c>
      <c r="AC6" s="118">
        <f t="shared" si="13"/>
        <v>1000</v>
      </c>
      <c r="AD6" s="119" t="str">
        <f t="shared" si="14"/>
        <v> </v>
      </c>
    </row>
    <row r="7" spans="1:30" ht="15">
      <c r="A7" s="131">
        <f t="shared" si="2"/>
        <v>4</v>
      </c>
      <c r="B7" s="132">
        <v>4</v>
      </c>
      <c r="C7" s="20">
        <f>IF(Tours!AE9&gt;0,Tours!AE9,"")</f>
      </c>
      <c r="D7" s="51" t="str">
        <f>IF(Tours!$AE9&gt;0,CONCATENATE((VLOOKUP($C7,Inscription!$A$12:$G$211,3,FALSE)),"   ",(VLOOKUP($C7,Inscription!$A$12:$G$211,4,FALSE)))," ")</f>
        <v> </v>
      </c>
      <c r="E7" s="52"/>
      <c r="F7" s="61" t="str">
        <f>IF(Tours!$AE9&gt;0,(VLOOKUP($C7,Inscription!$A$12:$G$211,5,FALSE))," ")</f>
        <v> </v>
      </c>
      <c r="G7" s="10" t="str">
        <f>IF(Tours!$AE9&gt;0,(VLOOKUP($C7,Inscription!$A$12:$G$211,7,FALSE))," ")</f>
        <v> </v>
      </c>
      <c r="H7" s="61" t="str">
        <f>LEFT(IF(Tours!$AE9&gt;0,(VLOOKUP($C7,Inscription!$A$12:$G$211,6,FALSE))," "),8)</f>
        <v> </v>
      </c>
      <c r="I7" s="21">
        <f>Tours!AG9</f>
        <v>0</v>
      </c>
      <c r="J7" s="122" t="str">
        <f>IF(COUNTIF($F$4:$F7,F7)&lt;2,$F7," ")</f>
        <v> </v>
      </c>
      <c r="K7" s="122">
        <f t="shared" si="3"/>
        <v>4</v>
      </c>
      <c r="L7" s="122" t="str">
        <f>IF(COUNTIF($F$4:$F7,F7)&lt;3,$F7," ")</f>
        <v> </v>
      </c>
      <c r="M7" s="122">
        <f t="shared" si="4"/>
        <v>4</v>
      </c>
      <c r="N7" s="123">
        <f t="shared" si="5"/>
      </c>
      <c r="O7" s="123">
        <f t="shared" si="6"/>
        <v>1000</v>
      </c>
      <c r="P7" s="122" t="str">
        <f>IF(COUNTIF($F$4:$F7,J7)&lt;4,$F7," ")</f>
        <v> </v>
      </c>
      <c r="Q7" s="122">
        <f t="shared" si="7"/>
        <v>4</v>
      </c>
      <c r="R7" s="123">
        <f t="shared" si="8"/>
      </c>
      <c r="S7" s="123">
        <f t="shared" si="9"/>
      </c>
      <c r="T7" s="122">
        <f t="shared" si="10"/>
      </c>
      <c r="U7" s="76" t="str">
        <f t="shared" si="0"/>
        <v>X</v>
      </c>
      <c r="V7" s="124">
        <f t="shared" si="1"/>
        <v>4</v>
      </c>
      <c r="W7" s="133" t="str">
        <f>IF(Tours!$AE9&gt;0,(VLOOKUP($C7,Inscription!$A$12:$H$211,6,FALSE))," ")</f>
        <v> </v>
      </c>
      <c r="X7" s="54">
        <f>IF(Tours!AE9&gt;0,LEFT(H7,1),"")</f>
      </c>
      <c r="Y7" s="72">
        <v>3</v>
      </c>
      <c r="Z7" s="126">
        <f>'PRIX D EQUIPE'!B7</f>
        <v>0</v>
      </c>
      <c r="AA7" s="118">
        <f t="shared" si="11"/>
        <v>1000</v>
      </c>
      <c r="AB7" s="118">
        <f t="shared" si="12"/>
        <v>1000</v>
      </c>
      <c r="AC7" s="118">
        <f t="shared" si="13"/>
        <v>1000</v>
      </c>
      <c r="AD7" s="119" t="str">
        <f t="shared" si="14"/>
        <v> </v>
      </c>
    </row>
    <row r="8" spans="1:30" ht="15">
      <c r="A8" s="131">
        <f t="shared" si="2"/>
        <v>5</v>
      </c>
      <c r="B8" s="132">
        <v>5</v>
      </c>
      <c r="C8" s="20">
        <f>IF(Tours!AE10&gt;0,Tours!AE10,"")</f>
      </c>
      <c r="D8" s="51" t="str">
        <f>IF(Tours!$AE10&gt;0,CONCATENATE((VLOOKUP($C8,Inscription!$A$12:$G$211,3,FALSE)),"   ",(VLOOKUP($C8,Inscription!$A$12:$G$211,4,FALSE)))," ")</f>
        <v> </v>
      </c>
      <c r="E8" s="52"/>
      <c r="F8" s="61" t="str">
        <f>IF(Tours!$AE10&gt;0,(VLOOKUP($C8,Inscription!$A$12:$G$211,5,FALSE))," ")</f>
        <v> </v>
      </c>
      <c r="G8" s="10" t="str">
        <f>IF(Tours!$AE10&gt;0,(VLOOKUP($C8,Inscription!$A$12:$G$211,7,FALSE))," ")</f>
        <v> </v>
      </c>
      <c r="H8" s="61" t="str">
        <f>LEFT(IF(Tours!$AE10&gt;0,(VLOOKUP($C8,Inscription!$A$12:$G$211,6,FALSE))," "),8)</f>
        <v> </v>
      </c>
      <c r="I8" s="21">
        <f>Tours!AG10</f>
        <v>0</v>
      </c>
      <c r="J8" s="122" t="str">
        <f>IF(COUNTIF($F$4:$F8,F8)&lt;2,$F8," ")</f>
        <v> </v>
      </c>
      <c r="K8" s="122">
        <f t="shared" si="3"/>
        <v>5</v>
      </c>
      <c r="L8" s="122" t="str">
        <f>IF(COUNTIF($F$4:$F8,F8)&lt;3,$F8," ")</f>
        <v> </v>
      </c>
      <c r="M8" s="122">
        <f t="shared" si="4"/>
        <v>5</v>
      </c>
      <c r="N8" s="123">
        <f t="shared" si="5"/>
      </c>
      <c r="O8" s="123">
        <f t="shared" si="6"/>
        <v>1000</v>
      </c>
      <c r="P8" s="122" t="str">
        <f>IF(COUNTIF($F$4:$F8,J8)&lt;4,$F8," ")</f>
        <v> </v>
      </c>
      <c r="Q8" s="122">
        <f t="shared" si="7"/>
        <v>5</v>
      </c>
      <c r="R8" s="123">
        <f t="shared" si="8"/>
      </c>
      <c r="S8" s="123">
        <f t="shared" si="9"/>
      </c>
      <c r="T8" s="122">
        <f t="shared" si="10"/>
      </c>
      <c r="U8" s="76" t="str">
        <f t="shared" si="0"/>
        <v>X</v>
      </c>
      <c r="V8" s="124">
        <f t="shared" si="1"/>
        <v>5</v>
      </c>
      <c r="W8" s="133" t="str">
        <f>IF(Tours!$AE10&gt;0,(VLOOKUP($C8,Inscription!$A$12:$H$211,6,FALSE))," ")</f>
        <v> </v>
      </c>
      <c r="X8" s="54">
        <f>IF(Tours!AE10&gt;0,LEFT(H8,1),"")</f>
      </c>
      <c r="Y8" s="72">
        <v>4</v>
      </c>
      <c r="Z8" s="126">
        <f>'PRIX D EQUIPE'!B8</f>
        <v>0</v>
      </c>
      <c r="AA8" s="118">
        <f t="shared" si="11"/>
        <v>1000</v>
      </c>
      <c r="AB8" s="118">
        <f t="shared" si="12"/>
        <v>1000</v>
      </c>
      <c r="AC8" s="118">
        <f t="shared" si="13"/>
        <v>1000</v>
      </c>
      <c r="AD8" s="119" t="str">
        <f t="shared" si="14"/>
        <v> </v>
      </c>
    </row>
    <row r="9" spans="1:30" ht="15">
      <c r="A9" s="131">
        <f t="shared" si="2"/>
        <v>6</v>
      </c>
      <c r="B9" s="132">
        <v>6</v>
      </c>
      <c r="C9" s="20">
        <f>IF(Tours!AE11&gt;0,Tours!AE11,"")</f>
      </c>
      <c r="D9" s="51" t="str">
        <f>IF(Tours!$AE11&gt;0,CONCATENATE((VLOOKUP($C9,Inscription!$A$12:$G$211,3,FALSE)),"   ",(VLOOKUP($C9,Inscription!$A$12:$G$211,4,FALSE)))," ")</f>
        <v> </v>
      </c>
      <c r="E9" s="52"/>
      <c r="F9" s="61" t="str">
        <f>IF(Tours!$AE11&gt;0,(VLOOKUP($C9,Inscription!$A$12:$G$211,5,FALSE))," ")</f>
        <v> </v>
      </c>
      <c r="G9" s="10" t="str">
        <f>IF(Tours!$AE11&gt;0,(VLOOKUP($C9,Inscription!$A$12:$G$211,7,FALSE))," ")</f>
        <v> </v>
      </c>
      <c r="H9" s="61" t="str">
        <f>LEFT(IF(Tours!$AE11&gt;0,(VLOOKUP($C9,Inscription!$A$12:$G$211,6,FALSE))," "),8)</f>
        <v> </v>
      </c>
      <c r="I9" s="21">
        <f>Tours!AG11</f>
        <v>0</v>
      </c>
      <c r="J9" s="122" t="str">
        <f>IF(COUNTIF($F$4:$F9,F9)&lt;2,$F9," ")</f>
        <v> </v>
      </c>
      <c r="K9" s="122">
        <f t="shared" si="3"/>
        <v>6</v>
      </c>
      <c r="L9" s="122" t="str">
        <f>IF(COUNTIF($F$4:$F9,F9)&lt;3,$F9," ")</f>
        <v> </v>
      </c>
      <c r="M9" s="122">
        <f t="shared" si="4"/>
        <v>6</v>
      </c>
      <c r="N9" s="123">
        <f t="shared" si="5"/>
      </c>
      <c r="O9" s="123">
        <f t="shared" si="6"/>
        <v>1000</v>
      </c>
      <c r="P9" s="122" t="str">
        <f>IF(COUNTIF($F$4:$F9,J9)&lt;4,$F9," ")</f>
        <v> </v>
      </c>
      <c r="Q9" s="122">
        <f t="shared" si="7"/>
        <v>6</v>
      </c>
      <c r="R9" s="123">
        <f t="shared" si="8"/>
      </c>
      <c r="S9" s="123">
        <f t="shared" si="9"/>
      </c>
      <c r="T9" s="122">
        <f t="shared" si="10"/>
      </c>
      <c r="U9" s="76" t="str">
        <f t="shared" si="0"/>
        <v>X</v>
      </c>
      <c r="V9" s="124">
        <f t="shared" si="1"/>
        <v>6</v>
      </c>
      <c r="W9" s="133" t="str">
        <f>IF(Tours!$AE11&gt;0,(VLOOKUP($C9,Inscription!$A$12:$H$211,6,FALSE))," ")</f>
        <v> </v>
      </c>
      <c r="X9" s="54">
        <f>IF(Tours!AE11&gt;0,LEFT(H9,1),"")</f>
      </c>
      <c r="Y9" s="72">
        <v>5</v>
      </c>
      <c r="Z9" s="126">
        <f>'PRIX D EQUIPE'!B9</f>
        <v>0</v>
      </c>
      <c r="AA9" s="118">
        <f t="shared" si="11"/>
        <v>1000</v>
      </c>
      <c r="AB9" s="118">
        <f t="shared" si="12"/>
        <v>1000</v>
      </c>
      <c r="AC9" s="118">
        <f t="shared" si="13"/>
        <v>1000</v>
      </c>
      <c r="AD9" s="119" t="str">
        <f t="shared" si="14"/>
        <v> </v>
      </c>
    </row>
    <row r="10" spans="1:30" ht="15">
      <c r="A10" s="131">
        <f t="shared" si="2"/>
        <v>7</v>
      </c>
      <c r="B10" s="132">
        <v>7</v>
      </c>
      <c r="C10" s="20">
        <f>IF(Tours!AE12&gt;0,Tours!AE12,"")</f>
      </c>
      <c r="D10" s="51" t="str">
        <f>IF(Tours!$AE12&gt;0,CONCATENATE((VLOOKUP($C10,Inscription!$A$12:$G$211,3,FALSE)),"   ",(VLOOKUP($C10,Inscription!$A$12:$G$211,4,FALSE)))," ")</f>
        <v> </v>
      </c>
      <c r="E10" s="52"/>
      <c r="F10" s="61" t="str">
        <f>IF(Tours!$AE12&gt;0,(VLOOKUP($C10,Inscription!$A$12:$G$211,5,FALSE))," ")</f>
        <v> </v>
      </c>
      <c r="G10" s="10" t="str">
        <f>IF(Tours!$AE12&gt;0,(VLOOKUP($C10,Inscription!$A$12:$G$211,7,FALSE))," ")</f>
        <v> </v>
      </c>
      <c r="H10" s="61" t="str">
        <f>LEFT(IF(Tours!$AE12&gt;0,(VLOOKUP($C10,Inscription!$A$12:$G$211,6,FALSE))," "),8)</f>
        <v> </v>
      </c>
      <c r="I10" s="21">
        <f>Tours!AG12</f>
        <v>0</v>
      </c>
      <c r="J10" s="122" t="str">
        <f>IF(COUNTIF($F$4:$F10,F10)&lt;2,$F10," ")</f>
        <v> </v>
      </c>
      <c r="K10" s="122">
        <f t="shared" si="3"/>
        <v>7</v>
      </c>
      <c r="L10" s="122" t="str">
        <f>IF(COUNTIF($F$4:$F10,F10)&lt;3,$F10," ")</f>
        <v> </v>
      </c>
      <c r="M10" s="122">
        <f t="shared" si="4"/>
        <v>7</v>
      </c>
      <c r="N10" s="123">
        <f t="shared" si="5"/>
      </c>
      <c r="O10" s="123">
        <f t="shared" si="6"/>
        <v>1000</v>
      </c>
      <c r="P10" s="122" t="str">
        <f>IF(COUNTIF($F$4:$F10,J10)&lt;4,$F10," ")</f>
        <v> </v>
      </c>
      <c r="Q10" s="122">
        <f t="shared" si="7"/>
        <v>7</v>
      </c>
      <c r="R10" s="123">
        <f t="shared" si="8"/>
      </c>
      <c r="S10" s="123">
        <f t="shared" si="9"/>
      </c>
      <c r="T10" s="122">
        <f t="shared" si="10"/>
      </c>
      <c r="U10" s="76" t="str">
        <f t="shared" si="0"/>
        <v>X</v>
      </c>
      <c r="V10" s="124">
        <f t="shared" si="1"/>
        <v>7</v>
      </c>
      <c r="W10" s="133" t="str">
        <f>IF(Tours!$AE12&gt;0,(VLOOKUP($C10,Inscription!$A$12:$H$211,6,FALSE))," ")</f>
        <v> </v>
      </c>
      <c r="X10" s="54">
        <f>IF(Tours!AE12&gt;0,LEFT(H10,1),"")</f>
      </c>
      <c r="Y10" s="72">
        <v>6</v>
      </c>
      <c r="Z10" s="126">
        <f>'PRIX D EQUIPE'!B10</f>
        <v>0</v>
      </c>
      <c r="AA10" s="118">
        <f t="shared" si="11"/>
        <v>1000</v>
      </c>
      <c r="AB10" s="118">
        <f t="shared" si="12"/>
        <v>1000</v>
      </c>
      <c r="AC10" s="118">
        <f t="shared" si="13"/>
        <v>1000</v>
      </c>
      <c r="AD10" s="119" t="str">
        <f t="shared" si="14"/>
        <v> </v>
      </c>
    </row>
    <row r="11" spans="1:30" ht="15">
      <c r="A11" s="131">
        <f t="shared" si="2"/>
        <v>8</v>
      </c>
      <c r="B11" s="132">
        <v>8</v>
      </c>
      <c r="C11" s="20">
        <f>IF(Tours!AE13&gt;0,Tours!AE13,"")</f>
      </c>
      <c r="D11" s="51" t="str">
        <f>IF(Tours!$AE13&gt;0,CONCATENATE((VLOOKUP($C11,Inscription!$A$12:$G$211,3,FALSE)),"   ",(VLOOKUP($C11,Inscription!$A$12:$G$211,4,FALSE)))," ")</f>
        <v> </v>
      </c>
      <c r="E11" s="52"/>
      <c r="F11" s="61" t="str">
        <f>IF(Tours!$AE13&gt;0,(VLOOKUP($C11,Inscription!$A$12:$G$211,5,FALSE))," ")</f>
        <v> </v>
      </c>
      <c r="G11" s="10" t="str">
        <f>IF(Tours!$AE13&gt;0,(VLOOKUP($C11,Inscription!$A$12:$G$211,7,FALSE))," ")</f>
        <v> </v>
      </c>
      <c r="H11" s="61" t="str">
        <f>LEFT(IF(Tours!$AE13&gt;0,(VLOOKUP($C11,Inscription!$A$12:$G$211,6,FALSE))," "),8)</f>
        <v> </v>
      </c>
      <c r="I11" s="21">
        <f>Tours!AG13</f>
        <v>0</v>
      </c>
      <c r="J11" s="122" t="str">
        <f>IF(COUNTIF($F$4:$F11,F11)&lt;2,$F11," ")</f>
        <v> </v>
      </c>
      <c r="K11" s="122">
        <f t="shared" si="3"/>
        <v>8</v>
      </c>
      <c r="L11" s="122" t="str">
        <f>IF(COUNTIF($F$4:$F11,F11)&lt;3,$F11," ")</f>
        <v> </v>
      </c>
      <c r="M11" s="122">
        <f t="shared" si="4"/>
        <v>8</v>
      </c>
      <c r="N11" s="123">
        <f t="shared" si="5"/>
      </c>
      <c r="O11" s="123">
        <f t="shared" si="6"/>
        <v>1000</v>
      </c>
      <c r="P11" s="122" t="str">
        <f>IF(COUNTIF($F$4:$F11,J11)&lt;4,$F11," ")</f>
        <v> </v>
      </c>
      <c r="Q11" s="122">
        <f t="shared" si="7"/>
        <v>8</v>
      </c>
      <c r="R11" s="123">
        <f t="shared" si="8"/>
      </c>
      <c r="S11" s="123">
        <f t="shared" si="9"/>
      </c>
      <c r="T11" s="122">
        <f t="shared" si="10"/>
      </c>
      <c r="U11" s="76" t="str">
        <f t="shared" si="0"/>
        <v>X</v>
      </c>
      <c r="V11" s="124">
        <f t="shared" si="1"/>
        <v>8</v>
      </c>
      <c r="W11" s="133" t="str">
        <f>IF(Tours!$AE13&gt;0,(VLOOKUP($C11,Inscription!$A$12:$H$211,6,FALSE))," ")</f>
        <v> </v>
      </c>
      <c r="X11" s="54">
        <f>IF(Tours!AE13&gt;0,LEFT(H11,1),"")</f>
      </c>
      <c r="Y11" s="72">
        <v>7</v>
      </c>
      <c r="Z11" s="126">
        <f>'PRIX D EQUIPE'!B11</f>
        <v>0</v>
      </c>
      <c r="AA11" s="118">
        <f t="shared" si="11"/>
        <v>1000</v>
      </c>
      <c r="AB11" s="118">
        <f t="shared" si="12"/>
        <v>1000</v>
      </c>
      <c r="AC11" s="118">
        <f t="shared" si="13"/>
        <v>1000</v>
      </c>
      <c r="AD11" s="119" t="str">
        <f t="shared" si="14"/>
        <v> </v>
      </c>
    </row>
    <row r="12" spans="1:30" ht="15">
      <c r="A12" s="131">
        <f t="shared" si="2"/>
        <v>9</v>
      </c>
      <c r="B12" s="132">
        <v>9</v>
      </c>
      <c r="C12" s="20">
        <f>IF(Tours!AE14&gt;0,Tours!AE14,"")</f>
      </c>
      <c r="D12" s="51" t="str">
        <f>IF(Tours!$AE14&gt;0,CONCATENATE((VLOOKUP($C12,Inscription!$A$12:$G$211,3,FALSE)),"   ",(VLOOKUP($C12,Inscription!$A$12:$G$211,4,FALSE)))," ")</f>
        <v> </v>
      </c>
      <c r="E12" s="52"/>
      <c r="F12" s="61" t="str">
        <f>IF(Tours!$AE14&gt;0,(VLOOKUP($C12,Inscription!$A$12:$G$211,5,FALSE))," ")</f>
        <v> </v>
      </c>
      <c r="G12" s="10" t="str">
        <f>IF(Tours!$AE14&gt;0,(VLOOKUP($C12,Inscription!$A$12:$G$211,7,FALSE))," ")</f>
        <v> </v>
      </c>
      <c r="H12" s="61" t="str">
        <f>LEFT(IF(Tours!$AE14&gt;0,(VLOOKUP($C12,Inscription!$A$12:$G$211,6,FALSE))," "),8)</f>
        <v> </v>
      </c>
      <c r="I12" s="21">
        <f>Tours!AG14</f>
        <v>0</v>
      </c>
      <c r="J12" s="122" t="str">
        <f>IF(COUNTIF($F$4:$F12,F12)&lt;2,$F12," ")</f>
        <v> </v>
      </c>
      <c r="K12" s="122">
        <f t="shared" si="3"/>
        <v>9</v>
      </c>
      <c r="L12" s="122" t="str">
        <f>IF(COUNTIF($F$4:$F12,F12)&lt;3,$F12," ")</f>
        <v> </v>
      </c>
      <c r="M12" s="122">
        <f t="shared" si="4"/>
        <v>9</v>
      </c>
      <c r="N12" s="123">
        <f t="shared" si="5"/>
      </c>
      <c r="O12" s="123">
        <f t="shared" si="6"/>
        <v>1000</v>
      </c>
      <c r="P12" s="122" t="str">
        <f>IF(COUNTIF($F$4:$F12,J12)&lt;4,$F12," ")</f>
        <v> </v>
      </c>
      <c r="Q12" s="122">
        <f t="shared" si="7"/>
        <v>9</v>
      </c>
      <c r="R12" s="123">
        <f t="shared" si="8"/>
      </c>
      <c r="S12" s="123">
        <f t="shared" si="9"/>
      </c>
      <c r="T12" s="122">
        <f t="shared" si="10"/>
      </c>
      <c r="U12" s="76" t="str">
        <f t="shared" si="0"/>
        <v>X</v>
      </c>
      <c r="V12" s="124">
        <f t="shared" si="1"/>
        <v>9</v>
      </c>
      <c r="W12" s="133" t="str">
        <f>IF(Tours!$AE14&gt;0,(VLOOKUP($C12,Inscription!$A$12:$H$211,6,FALSE))," ")</f>
        <v> </v>
      </c>
      <c r="X12" s="54">
        <f>IF(Tours!AE14&gt;0,LEFT(H12,1),"")</f>
      </c>
      <c r="Y12" s="72">
        <v>8</v>
      </c>
      <c r="Z12" s="126">
        <f>'PRIX D EQUIPE'!B12</f>
        <v>0</v>
      </c>
      <c r="AA12" s="118">
        <f t="shared" si="11"/>
        <v>1000</v>
      </c>
      <c r="AB12" s="118">
        <f t="shared" si="12"/>
        <v>1000</v>
      </c>
      <c r="AC12" s="118">
        <f t="shared" si="13"/>
        <v>1000</v>
      </c>
      <c r="AD12" s="119" t="str">
        <f t="shared" si="14"/>
        <v> </v>
      </c>
    </row>
    <row r="13" spans="1:30" ht="15">
      <c r="A13" s="131">
        <f t="shared" si="2"/>
        <v>10</v>
      </c>
      <c r="B13" s="132">
        <v>10</v>
      </c>
      <c r="C13" s="20">
        <f>IF(Tours!AE15&gt;0,Tours!AE15,"")</f>
      </c>
      <c r="D13" s="51" t="str">
        <f>IF(Tours!$AE15&gt;0,CONCATENATE((VLOOKUP($C13,Inscription!$A$12:$G$211,3,FALSE)),"   ",(VLOOKUP($C13,Inscription!$A$12:$G$211,4,FALSE)))," ")</f>
        <v> </v>
      </c>
      <c r="E13" s="52"/>
      <c r="F13" s="61" t="str">
        <f>IF(Tours!$AE15&gt;0,(VLOOKUP($C13,Inscription!$A$12:$G$211,5,FALSE))," ")</f>
        <v> </v>
      </c>
      <c r="G13" s="10" t="str">
        <f>IF(Tours!$AE15&gt;0,(VLOOKUP($C13,Inscription!$A$12:$G$211,7,FALSE))," ")</f>
        <v> </v>
      </c>
      <c r="H13" s="61" t="str">
        <f>LEFT(IF(Tours!$AE15&gt;0,(VLOOKUP($C13,Inscription!$A$12:$G$211,6,FALSE))," "),8)</f>
        <v> </v>
      </c>
      <c r="I13" s="21">
        <f>Tours!AG15</f>
        <v>0</v>
      </c>
      <c r="J13" s="122" t="str">
        <f>IF(COUNTIF($F$4:$F13,F13)&lt;2,$F13," ")</f>
        <v> </v>
      </c>
      <c r="K13" s="122">
        <f t="shared" si="3"/>
        <v>10</v>
      </c>
      <c r="L13" s="122" t="str">
        <f>IF(COUNTIF($F$4:$F13,F13)&lt;3,$F13," ")</f>
        <v> </v>
      </c>
      <c r="M13" s="122">
        <f t="shared" si="4"/>
        <v>10</v>
      </c>
      <c r="N13" s="123">
        <f t="shared" si="5"/>
      </c>
      <c r="O13" s="123">
        <f t="shared" si="6"/>
        <v>1000</v>
      </c>
      <c r="P13" s="122" t="str">
        <f>IF(COUNTIF($F$4:$F13,J13)&lt;4,$F13," ")</f>
        <v> </v>
      </c>
      <c r="Q13" s="122">
        <f t="shared" si="7"/>
        <v>10</v>
      </c>
      <c r="R13" s="123">
        <f t="shared" si="8"/>
      </c>
      <c r="S13" s="123">
        <f t="shared" si="9"/>
      </c>
      <c r="T13" s="122">
        <f t="shared" si="10"/>
      </c>
      <c r="U13" s="76" t="str">
        <f t="shared" si="0"/>
        <v>X</v>
      </c>
      <c r="V13" s="124">
        <f t="shared" si="1"/>
        <v>10</v>
      </c>
      <c r="W13" s="133" t="str">
        <f>IF(Tours!$AE15&gt;0,(VLOOKUP($C13,Inscription!$A$12:$H$211,6,FALSE))," ")</f>
        <v> </v>
      </c>
      <c r="X13" s="54">
        <f>IF(Tours!AE15&gt;0,LEFT(H13,1),"")</f>
      </c>
      <c r="Y13" s="72">
        <v>9</v>
      </c>
      <c r="Z13" s="126">
        <f>'PRIX D EQUIPE'!B13</f>
        <v>0</v>
      </c>
      <c r="AA13" s="118">
        <f t="shared" si="11"/>
        <v>1000</v>
      </c>
      <c r="AB13" s="118">
        <f t="shared" si="12"/>
        <v>1000</v>
      </c>
      <c r="AC13" s="118">
        <f t="shared" si="13"/>
        <v>1000</v>
      </c>
      <c r="AD13" s="119" t="str">
        <f t="shared" si="14"/>
        <v> </v>
      </c>
    </row>
    <row r="14" spans="1:30" ht="15">
      <c r="A14" s="131">
        <f t="shared" si="2"/>
        <v>11</v>
      </c>
      <c r="B14" s="132">
        <v>11</v>
      </c>
      <c r="C14" s="20">
        <f>IF(Tours!AE16&gt;0,Tours!AE16,"")</f>
      </c>
      <c r="D14" s="51" t="str">
        <f>IF(Tours!$AE16&gt;0,CONCATENATE((VLOOKUP($C14,Inscription!$A$12:$G$211,3,FALSE)),"   ",(VLOOKUP($C14,Inscription!$A$12:$G$211,4,FALSE)))," ")</f>
        <v> </v>
      </c>
      <c r="E14" s="52"/>
      <c r="F14" s="61" t="str">
        <f>IF(Tours!$AE16&gt;0,(VLOOKUP($C14,Inscription!$A$12:$G$211,5,FALSE))," ")</f>
        <v> </v>
      </c>
      <c r="G14" s="10" t="str">
        <f>IF(Tours!$AE16&gt;0,(VLOOKUP($C14,Inscription!$A$12:$G$211,7,FALSE))," ")</f>
        <v> </v>
      </c>
      <c r="H14" s="61" t="str">
        <f>LEFT(IF(Tours!$AE16&gt;0,(VLOOKUP($C14,Inscription!$A$12:$G$211,6,FALSE))," "),8)</f>
        <v> </v>
      </c>
      <c r="I14" s="21">
        <f>Tours!AG16</f>
        <v>0</v>
      </c>
      <c r="J14" s="122" t="str">
        <f>IF(COUNTIF($F$4:$F14,F14)&lt;2,$F14," ")</f>
        <v> </v>
      </c>
      <c r="K14" s="122">
        <f t="shared" si="3"/>
        <v>11</v>
      </c>
      <c r="L14" s="122" t="str">
        <f>IF(COUNTIF($F$4:$F14,F14)&lt;3,$F14," ")</f>
        <v> </v>
      </c>
      <c r="M14" s="122">
        <f t="shared" si="4"/>
        <v>11</v>
      </c>
      <c r="N14" s="123">
        <f t="shared" si="5"/>
      </c>
      <c r="O14" s="123">
        <f t="shared" si="6"/>
        <v>1000</v>
      </c>
      <c r="P14" s="122" t="str">
        <f>IF(COUNTIF($F$4:$F14,J14)&lt;4,$F14," ")</f>
        <v> </v>
      </c>
      <c r="Q14" s="122">
        <f t="shared" si="7"/>
        <v>11</v>
      </c>
      <c r="R14" s="123">
        <f t="shared" si="8"/>
      </c>
      <c r="S14" s="123">
        <f t="shared" si="9"/>
      </c>
      <c r="T14" s="122">
        <f t="shared" si="10"/>
      </c>
      <c r="U14" s="76" t="str">
        <f t="shared" si="0"/>
        <v>X</v>
      </c>
      <c r="V14" s="124">
        <f t="shared" si="1"/>
        <v>11</v>
      </c>
      <c r="W14" s="133" t="str">
        <f>IF(Tours!$AE16&gt;0,(VLOOKUP($C14,Inscription!$A$12:$H$211,6,FALSE))," ")</f>
        <v> </v>
      </c>
      <c r="X14" s="54">
        <f>IF(Tours!AE16&gt;0,LEFT(H14,1),"")</f>
      </c>
      <c r="Y14" s="72">
        <v>10</v>
      </c>
      <c r="Z14" s="126">
        <f>'PRIX D EQUIPE'!B14</f>
        <v>0</v>
      </c>
      <c r="AA14" s="118">
        <f t="shared" si="11"/>
        <v>1000</v>
      </c>
      <c r="AB14" s="118">
        <f t="shared" si="12"/>
        <v>1000</v>
      </c>
      <c r="AC14" s="118">
        <f t="shared" si="13"/>
        <v>1000</v>
      </c>
      <c r="AD14" s="119" t="str">
        <f t="shared" si="14"/>
        <v> </v>
      </c>
    </row>
    <row r="15" spans="1:30" ht="15">
      <c r="A15" s="131">
        <f t="shared" si="2"/>
        <v>12</v>
      </c>
      <c r="B15" s="132">
        <v>12</v>
      </c>
      <c r="C15" s="20">
        <f>IF(Tours!AE17&gt;0,Tours!AE17,"")</f>
      </c>
      <c r="D15" s="51" t="str">
        <f>IF(Tours!$AE17&gt;0,CONCATENATE((VLOOKUP($C15,Inscription!$A$12:$G$211,3,FALSE)),"   ",(VLOOKUP($C15,Inscription!$A$12:$G$211,4,FALSE)))," ")</f>
        <v> </v>
      </c>
      <c r="E15" s="52"/>
      <c r="F15" s="61" t="str">
        <f>IF(Tours!$AE17&gt;0,(VLOOKUP($C15,Inscription!$A$12:$G$211,5,FALSE))," ")</f>
        <v> </v>
      </c>
      <c r="G15" s="10" t="str">
        <f>IF(Tours!$AE17&gt;0,(VLOOKUP($C15,Inscription!$A$12:$G$211,7,FALSE))," ")</f>
        <v> </v>
      </c>
      <c r="H15" s="61" t="str">
        <f>LEFT(IF(Tours!$AE17&gt;0,(VLOOKUP($C15,Inscription!$A$12:$G$211,6,FALSE))," "),8)</f>
        <v> </v>
      </c>
      <c r="I15" s="21">
        <f>Tours!AG17</f>
        <v>0</v>
      </c>
      <c r="J15" s="122" t="str">
        <f>IF(COUNTIF($F$4:$F15,F15)&lt;2,$F15," ")</f>
        <v> </v>
      </c>
      <c r="K15" s="122">
        <f t="shared" si="3"/>
        <v>12</v>
      </c>
      <c r="L15" s="122" t="str">
        <f>IF(COUNTIF($F$4:$F15,F15)&lt;3,$F15," ")</f>
        <v> </v>
      </c>
      <c r="M15" s="122">
        <f t="shared" si="4"/>
        <v>12</v>
      </c>
      <c r="N15" s="123">
        <f t="shared" si="5"/>
      </c>
      <c r="O15" s="123">
        <f t="shared" si="6"/>
        <v>1000</v>
      </c>
      <c r="P15" s="122" t="str">
        <f>IF(COUNTIF($F$4:$F15,J15)&lt;4,$F15," ")</f>
        <v> </v>
      </c>
      <c r="Q15" s="122">
        <f t="shared" si="7"/>
        <v>12</v>
      </c>
      <c r="R15" s="123">
        <f t="shared" si="8"/>
      </c>
      <c r="S15" s="123">
        <f t="shared" si="9"/>
      </c>
      <c r="T15" s="122">
        <f t="shared" si="10"/>
      </c>
      <c r="U15" s="76" t="str">
        <f t="shared" si="0"/>
        <v>X</v>
      </c>
      <c r="V15" s="124">
        <f t="shared" si="1"/>
        <v>12</v>
      </c>
      <c r="W15" s="133" t="str">
        <f>IF(Tours!$AE17&gt;0,(VLOOKUP($C15,Inscription!$A$12:$H$211,6,FALSE))," ")</f>
        <v> </v>
      </c>
      <c r="X15" s="54">
        <f>IF(Tours!AE17&gt;0,LEFT(H15,1),"")</f>
      </c>
      <c r="Y15" s="72">
        <v>11</v>
      </c>
      <c r="Z15" s="126">
        <f>'PRIX D EQUIPE'!B15</f>
        <v>0</v>
      </c>
      <c r="AA15" s="118">
        <f t="shared" si="11"/>
        <v>1000</v>
      </c>
      <c r="AB15" s="118">
        <f t="shared" si="12"/>
        <v>1000</v>
      </c>
      <c r="AC15" s="118">
        <f t="shared" si="13"/>
        <v>1000</v>
      </c>
      <c r="AD15" s="119" t="str">
        <f t="shared" si="14"/>
        <v> </v>
      </c>
    </row>
    <row r="16" spans="1:30" ht="15">
      <c r="A16" s="131">
        <f t="shared" si="2"/>
        <v>13</v>
      </c>
      <c r="B16" s="132">
        <v>13</v>
      </c>
      <c r="C16" s="20">
        <f>IF(Tours!AE18&gt;0,Tours!AE18,"")</f>
      </c>
      <c r="D16" s="51" t="str">
        <f>IF(Tours!$AE18&gt;0,CONCATENATE((VLOOKUP($C16,Inscription!$A$12:$G$211,3,FALSE)),"   ",(VLOOKUP($C16,Inscription!$A$12:$G$211,4,FALSE)))," ")</f>
        <v> </v>
      </c>
      <c r="E16" s="52"/>
      <c r="F16" s="61" t="str">
        <f>IF(Tours!$AE18&gt;0,(VLOOKUP($C16,Inscription!$A$12:$G$211,5,FALSE))," ")</f>
        <v> </v>
      </c>
      <c r="G16" s="10" t="str">
        <f>IF(Tours!$AE18&gt;0,(VLOOKUP($C16,Inscription!$A$12:$G$211,7,FALSE))," ")</f>
        <v> </v>
      </c>
      <c r="H16" s="61" t="str">
        <f>LEFT(IF(Tours!$AE18&gt;0,(VLOOKUP($C16,Inscription!$A$12:$G$211,6,FALSE))," "),8)</f>
        <v> </v>
      </c>
      <c r="I16" s="21">
        <f>Tours!AG18</f>
        <v>0</v>
      </c>
      <c r="J16" s="122" t="str">
        <f>IF(COUNTIF($F$4:$F16,F16)&lt;2,$F16," ")</f>
        <v> </v>
      </c>
      <c r="K16" s="122">
        <f t="shared" si="3"/>
        <v>13</v>
      </c>
      <c r="L16" s="122" t="str">
        <f>IF(COUNTIF($F$4:$F16,F16)&lt;3,$F16," ")</f>
        <v> </v>
      </c>
      <c r="M16" s="122">
        <f t="shared" si="4"/>
        <v>13</v>
      </c>
      <c r="N16" s="123">
        <f t="shared" si="5"/>
      </c>
      <c r="O16" s="123">
        <f t="shared" si="6"/>
        <v>1000</v>
      </c>
      <c r="P16" s="122" t="str">
        <f>IF(COUNTIF($F$4:$F16,J16)&lt;4,$F16," ")</f>
        <v> </v>
      </c>
      <c r="Q16" s="122">
        <f t="shared" si="7"/>
        <v>13</v>
      </c>
      <c r="R16" s="123">
        <f t="shared" si="8"/>
      </c>
      <c r="S16" s="123">
        <f t="shared" si="9"/>
      </c>
      <c r="T16" s="122">
        <f t="shared" si="10"/>
      </c>
      <c r="U16" s="76" t="str">
        <f t="shared" si="0"/>
        <v>X</v>
      </c>
      <c r="V16" s="124">
        <f t="shared" si="1"/>
        <v>13</v>
      </c>
      <c r="W16" s="133" t="str">
        <f>IF(Tours!$AE18&gt;0,(VLOOKUP($C16,Inscription!$A$12:$H$211,6,FALSE))," ")</f>
        <v> </v>
      </c>
      <c r="X16" s="54">
        <f>IF(Tours!AE18&gt;0,LEFT(H16,1),"")</f>
      </c>
      <c r="Y16" s="72">
        <v>12</v>
      </c>
      <c r="Z16" s="126">
        <f>'PRIX D EQUIPE'!B16</f>
        <v>0</v>
      </c>
      <c r="AA16" s="118">
        <f t="shared" si="11"/>
        <v>1000</v>
      </c>
      <c r="AB16" s="118">
        <f t="shared" si="12"/>
        <v>1000</v>
      </c>
      <c r="AC16" s="118">
        <f t="shared" si="13"/>
        <v>1000</v>
      </c>
      <c r="AD16" s="119" t="str">
        <f t="shared" si="14"/>
        <v> </v>
      </c>
    </row>
    <row r="17" spans="1:30" ht="15">
      <c r="A17" s="131">
        <f t="shared" si="2"/>
        <v>14</v>
      </c>
      <c r="B17" s="132">
        <v>14</v>
      </c>
      <c r="C17" s="20">
        <f>IF(Tours!AE19&gt;0,Tours!AE19,"")</f>
      </c>
      <c r="D17" s="51" t="str">
        <f>IF(Tours!$AE19&gt;0,CONCATENATE((VLOOKUP($C17,Inscription!$A$12:$G$211,3,FALSE)),"   ",(VLOOKUP($C17,Inscription!$A$12:$G$211,4,FALSE)))," ")</f>
        <v> </v>
      </c>
      <c r="E17" s="52"/>
      <c r="F17" s="61" t="str">
        <f>IF(Tours!$AE19&gt;0,(VLOOKUP($C17,Inscription!$A$12:$G$211,5,FALSE))," ")</f>
        <v> </v>
      </c>
      <c r="G17" s="10" t="str">
        <f>IF(Tours!$AE19&gt;0,(VLOOKUP($C17,Inscription!$A$12:$G$211,7,FALSE))," ")</f>
        <v> </v>
      </c>
      <c r="H17" s="61" t="str">
        <f>LEFT(IF(Tours!$AE19&gt;0,(VLOOKUP($C17,Inscription!$A$12:$G$211,6,FALSE))," "),8)</f>
        <v> </v>
      </c>
      <c r="I17" s="21">
        <f>Tours!AG19</f>
        <v>0</v>
      </c>
      <c r="J17" s="122" t="str">
        <f>IF(COUNTIF($F$4:$F17,F17)&lt;2,$F17," ")</f>
        <v> </v>
      </c>
      <c r="K17" s="122">
        <f t="shared" si="3"/>
        <v>14</v>
      </c>
      <c r="L17" s="122" t="str">
        <f>IF(COUNTIF($F$4:$F17,F17)&lt;3,$F17," ")</f>
        <v> </v>
      </c>
      <c r="M17" s="122">
        <f t="shared" si="4"/>
        <v>14</v>
      </c>
      <c r="N17" s="123">
        <f t="shared" si="5"/>
      </c>
      <c r="O17" s="123">
        <f t="shared" si="6"/>
        <v>1000</v>
      </c>
      <c r="P17" s="122" t="str">
        <f>IF(COUNTIF($F$4:$F17,J17)&lt;4,$F17," ")</f>
        <v> </v>
      </c>
      <c r="Q17" s="122">
        <f t="shared" si="7"/>
        <v>14</v>
      </c>
      <c r="R17" s="123">
        <f t="shared" si="8"/>
      </c>
      <c r="S17" s="123">
        <f t="shared" si="9"/>
      </c>
      <c r="T17" s="122">
        <f t="shared" si="10"/>
      </c>
      <c r="U17" s="76" t="str">
        <f t="shared" si="0"/>
        <v>X</v>
      </c>
      <c r="V17" s="124">
        <f t="shared" si="1"/>
        <v>14</v>
      </c>
      <c r="W17" s="133" t="str">
        <f>IF(Tours!$AE19&gt;0,(VLOOKUP($C17,Inscription!$A$12:$H$211,6,FALSE))," ")</f>
        <v> </v>
      </c>
      <c r="X17" s="54">
        <f>IF(Tours!AE19&gt;0,LEFT(H17,1),"")</f>
      </c>
      <c r="Y17" s="72">
        <v>13</v>
      </c>
      <c r="Z17" s="126">
        <f>'PRIX D EQUIPE'!B17</f>
        <v>0</v>
      </c>
      <c r="AA17" s="118">
        <f t="shared" si="11"/>
        <v>1000</v>
      </c>
      <c r="AB17" s="118">
        <f t="shared" si="12"/>
        <v>1000</v>
      </c>
      <c r="AC17" s="118">
        <f t="shared" si="13"/>
        <v>1000</v>
      </c>
      <c r="AD17" s="119" t="str">
        <f t="shared" si="14"/>
        <v> </v>
      </c>
    </row>
    <row r="18" spans="1:30" ht="15">
      <c r="A18" s="131">
        <f t="shared" si="2"/>
        <v>15</v>
      </c>
      <c r="B18" s="132">
        <v>15</v>
      </c>
      <c r="C18" s="20">
        <f>IF(Tours!AE20&gt;0,Tours!AE20,"")</f>
      </c>
      <c r="D18" s="51" t="str">
        <f>IF(Tours!$AE20&gt;0,CONCATENATE((VLOOKUP($C18,Inscription!$A$12:$G$211,3,FALSE)),"   ",(VLOOKUP($C18,Inscription!$A$12:$G$211,4,FALSE)))," ")</f>
        <v> </v>
      </c>
      <c r="E18" s="52"/>
      <c r="F18" s="61" t="str">
        <f>IF(Tours!$AE20&gt;0,(VLOOKUP($C18,Inscription!$A$12:$G$211,5,FALSE))," ")</f>
        <v> </v>
      </c>
      <c r="G18" s="10" t="str">
        <f>IF(Tours!$AE20&gt;0,(VLOOKUP($C18,Inscription!$A$12:$G$211,7,FALSE))," ")</f>
        <v> </v>
      </c>
      <c r="H18" s="61" t="str">
        <f>LEFT(IF(Tours!$AE20&gt;0,(VLOOKUP($C18,Inscription!$A$12:$G$211,6,FALSE))," "),8)</f>
        <v> </v>
      </c>
      <c r="I18" s="21">
        <f>Tours!AG20</f>
        <v>0</v>
      </c>
      <c r="J18" s="122" t="str">
        <f>IF(COUNTIF($F$4:$F18,F18)&lt;2,$F18," ")</f>
        <v> </v>
      </c>
      <c r="K18" s="122">
        <f t="shared" si="3"/>
        <v>15</v>
      </c>
      <c r="L18" s="122" t="str">
        <f>IF(COUNTIF($F$4:$F18,F18)&lt;3,$F18," ")</f>
        <v> </v>
      </c>
      <c r="M18" s="122">
        <f t="shared" si="4"/>
        <v>15</v>
      </c>
      <c r="N18" s="123">
        <f t="shared" si="5"/>
      </c>
      <c r="O18" s="123">
        <f t="shared" si="6"/>
        <v>1000</v>
      </c>
      <c r="P18" s="122" t="str">
        <f>IF(COUNTIF($F$4:$F18,J18)&lt;4,$F18," ")</f>
        <v> </v>
      </c>
      <c r="Q18" s="122">
        <f t="shared" si="7"/>
        <v>15</v>
      </c>
      <c r="R18" s="123">
        <f t="shared" si="8"/>
      </c>
      <c r="S18" s="123">
        <f t="shared" si="9"/>
      </c>
      <c r="T18" s="122">
        <f t="shared" si="10"/>
      </c>
      <c r="U18" s="76" t="str">
        <f t="shared" si="0"/>
        <v>X</v>
      </c>
      <c r="V18" s="124">
        <f t="shared" si="1"/>
        <v>15</v>
      </c>
      <c r="W18" s="133" t="str">
        <f>IF(Tours!$AE20&gt;0,(VLOOKUP($C18,Inscription!$A$12:$H$211,6,FALSE))," ")</f>
        <v> </v>
      </c>
      <c r="X18" s="54">
        <f>IF(Tours!AE20&gt;0,LEFT(H18,1),"")</f>
      </c>
      <c r="Y18" s="72">
        <v>14</v>
      </c>
      <c r="Z18" s="126">
        <f>'PRIX D EQUIPE'!B18</f>
        <v>0</v>
      </c>
      <c r="AA18" s="118">
        <f t="shared" si="11"/>
        <v>1000</v>
      </c>
      <c r="AB18" s="118">
        <f t="shared" si="12"/>
        <v>1000</v>
      </c>
      <c r="AC18" s="118">
        <f t="shared" si="13"/>
        <v>1000</v>
      </c>
      <c r="AD18" s="119" t="str">
        <f t="shared" si="14"/>
        <v> </v>
      </c>
    </row>
    <row r="19" spans="1:30" ht="15">
      <c r="A19" s="131">
        <f t="shared" si="2"/>
        <v>16</v>
      </c>
      <c r="B19" s="132">
        <v>16</v>
      </c>
      <c r="C19" s="20">
        <f>IF(Tours!AE21&gt;0,Tours!AE21,"")</f>
      </c>
      <c r="D19" s="51" t="str">
        <f>IF(Tours!$AE21&gt;0,CONCATENATE((VLOOKUP($C19,Inscription!$A$12:$G$211,3,FALSE)),"   ",(VLOOKUP($C19,Inscription!$A$12:$G$211,4,FALSE)))," ")</f>
        <v> </v>
      </c>
      <c r="E19" s="52"/>
      <c r="F19" s="61" t="str">
        <f>IF(Tours!$AE21&gt;0,(VLOOKUP($C19,Inscription!$A$12:$G$211,5,FALSE))," ")</f>
        <v> </v>
      </c>
      <c r="G19" s="10" t="str">
        <f>IF(Tours!$AE21&gt;0,(VLOOKUP($C19,Inscription!$A$12:$G$211,7,FALSE))," ")</f>
        <v> </v>
      </c>
      <c r="H19" s="61" t="str">
        <f>LEFT(IF(Tours!$AE21&gt;0,(VLOOKUP($C19,Inscription!$A$12:$G$211,6,FALSE))," "),8)</f>
        <v> </v>
      </c>
      <c r="I19" s="21">
        <f>Tours!AG21</f>
        <v>0</v>
      </c>
      <c r="J19" s="122" t="str">
        <f>IF(COUNTIF($F$4:$F19,F19)&lt;2,$F19," ")</f>
        <v> </v>
      </c>
      <c r="K19" s="122">
        <f t="shared" si="3"/>
        <v>16</v>
      </c>
      <c r="L19" s="122" t="str">
        <f>IF(COUNTIF($F$4:$F19,F19)&lt;3,$F19," ")</f>
        <v> </v>
      </c>
      <c r="M19" s="122">
        <f t="shared" si="4"/>
        <v>16</v>
      </c>
      <c r="N19" s="123">
        <f t="shared" si="5"/>
      </c>
      <c r="O19" s="123">
        <f t="shared" si="6"/>
        <v>1000</v>
      </c>
      <c r="P19" s="122" t="str">
        <f>IF(COUNTIF($F$4:$F19,J19)&lt;4,$F19," ")</f>
        <v> </v>
      </c>
      <c r="Q19" s="122">
        <f t="shared" si="7"/>
        <v>16</v>
      </c>
      <c r="R19" s="123">
        <f t="shared" si="8"/>
      </c>
      <c r="S19" s="123">
        <f t="shared" si="9"/>
      </c>
      <c r="T19" s="122">
        <f t="shared" si="10"/>
      </c>
      <c r="U19" s="76" t="str">
        <f t="shared" si="0"/>
        <v>X</v>
      </c>
      <c r="V19" s="124">
        <f t="shared" si="1"/>
        <v>16</v>
      </c>
      <c r="W19" s="133" t="str">
        <f>IF(Tours!$AE21&gt;0,(VLOOKUP($C19,Inscription!$A$12:$H$211,6,FALSE))," ")</f>
        <v> </v>
      </c>
      <c r="X19" s="54">
        <f>IF(Tours!AE21&gt;0,LEFT(H19,1),"")</f>
      </c>
      <c r="Y19" s="72">
        <v>15</v>
      </c>
      <c r="Z19" s="126">
        <f>'PRIX D EQUIPE'!B19</f>
        <v>0</v>
      </c>
      <c r="AA19" s="118">
        <f t="shared" si="11"/>
        <v>1000</v>
      </c>
      <c r="AB19" s="118">
        <f t="shared" si="12"/>
        <v>1000</v>
      </c>
      <c r="AC19" s="118">
        <f t="shared" si="13"/>
        <v>1000</v>
      </c>
      <c r="AD19" s="119" t="str">
        <f t="shared" si="14"/>
        <v> </v>
      </c>
    </row>
    <row r="20" spans="1:30" ht="15">
      <c r="A20" s="131">
        <f t="shared" si="2"/>
        <v>17</v>
      </c>
      <c r="B20" s="132">
        <v>17</v>
      </c>
      <c r="C20" s="20">
        <f>IF(Tours!AE22&gt;0,Tours!AE22,"")</f>
      </c>
      <c r="D20" s="51" t="str">
        <f>IF(Tours!$AE22&gt;0,CONCATENATE((VLOOKUP($C20,Inscription!$A$12:$G$211,3,FALSE)),"   ",(VLOOKUP($C20,Inscription!$A$12:$G$211,4,FALSE)))," ")</f>
        <v> </v>
      </c>
      <c r="E20" s="52"/>
      <c r="F20" s="61" t="str">
        <f>IF(Tours!$AE22&gt;0,(VLOOKUP($C20,Inscription!$A$12:$G$211,5,FALSE))," ")</f>
        <v> </v>
      </c>
      <c r="G20" s="10" t="str">
        <f>IF(Tours!$AE22&gt;0,(VLOOKUP($C20,Inscription!$A$12:$G$211,7,FALSE))," ")</f>
        <v> </v>
      </c>
      <c r="H20" s="61" t="str">
        <f>LEFT(IF(Tours!$AE22&gt;0,(VLOOKUP($C20,Inscription!$A$12:$G$211,6,FALSE))," "),8)</f>
        <v> </v>
      </c>
      <c r="I20" s="21">
        <f>Tours!AG22</f>
        <v>0</v>
      </c>
      <c r="J20" s="122" t="str">
        <f>IF(COUNTIF($F$4:$F20,F20)&lt;2,$F20," ")</f>
        <v> </v>
      </c>
      <c r="K20" s="122">
        <f t="shared" si="3"/>
        <v>17</v>
      </c>
      <c r="L20" s="122" t="str">
        <f>IF(COUNTIF($F$4:$F20,F20)&lt;3,$F20," ")</f>
        <v> </v>
      </c>
      <c r="M20" s="122">
        <f t="shared" si="4"/>
        <v>17</v>
      </c>
      <c r="N20" s="123">
        <f t="shared" si="5"/>
      </c>
      <c r="O20" s="123">
        <f t="shared" si="6"/>
        <v>1000</v>
      </c>
      <c r="P20" s="122" t="str">
        <f>IF(COUNTIF($F$4:$F20,J20)&lt;4,$F20," ")</f>
        <v> </v>
      </c>
      <c r="Q20" s="122">
        <f t="shared" si="7"/>
        <v>17</v>
      </c>
      <c r="R20" s="123">
        <f t="shared" si="8"/>
      </c>
      <c r="S20" s="123">
        <f t="shared" si="9"/>
      </c>
      <c r="T20" s="122">
        <f t="shared" si="10"/>
      </c>
      <c r="U20" s="76" t="str">
        <f t="shared" si="0"/>
        <v>X</v>
      </c>
      <c r="V20" s="124">
        <f t="shared" si="1"/>
        <v>17</v>
      </c>
      <c r="W20" s="133" t="str">
        <f>IF(Tours!$AE22&gt;0,(VLOOKUP($C20,Inscription!$A$12:$H$211,6,FALSE))," ")</f>
        <v> </v>
      </c>
      <c r="X20" s="54">
        <f>IF(Tours!AE22&gt;0,LEFT(H20,1),"")</f>
      </c>
      <c r="Y20" s="72">
        <v>16</v>
      </c>
      <c r="Z20" s="126">
        <f>'PRIX D EQUIPE'!B20</f>
        <v>0</v>
      </c>
      <c r="AA20" s="118">
        <f t="shared" si="11"/>
        <v>1000</v>
      </c>
      <c r="AB20" s="118">
        <f t="shared" si="12"/>
        <v>1000</v>
      </c>
      <c r="AC20" s="118">
        <f t="shared" si="13"/>
        <v>1000</v>
      </c>
      <c r="AD20" s="119" t="str">
        <f t="shared" si="14"/>
        <v> </v>
      </c>
    </row>
    <row r="21" spans="1:30" ht="15">
      <c r="A21" s="131">
        <f t="shared" si="2"/>
        <v>18</v>
      </c>
      <c r="B21" s="132">
        <v>18</v>
      </c>
      <c r="C21" s="20">
        <f>IF(Tours!AE23&gt;0,Tours!AE23,"")</f>
      </c>
      <c r="D21" s="51" t="str">
        <f>IF(Tours!$AE23&gt;0,CONCATENATE((VLOOKUP($C21,Inscription!$A$12:$G$211,3,FALSE)),"   ",(VLOOKUP($C21,Inscription!$A$12:$G$211,4,FALSE)))," ")</f>
        <v> </v>
      </c>
      <c r="E21" s="52"/>
      <c r="F21" s="61" t="str">
        <f>IF(Tours!$AE23&gt;0,(VLOOKUP($C21,Inscription!$A$12:$G$211,5,FALSE))," ")</f>
        <v> </v>
      </c>
      <c r="G21" s="10" t="str">
        <f>IF(Tours!$AE23&gt;0,(VLOOKUP($C21,Inscription!$A$12:$G$211,7,FALSE))," ")</f>
        <v> </v>
      </c>
      <c r="H21" s="61" t="str">
        <f>LEFT(IF(Tours!$AE23&gt;0,(VLOOKUP($C21,Inscription!$A$12:$G$211,6,FALSE))," "),8)</f>
        <v> </v>
      </c>
      <c r="I21" s="21">
        <f>Tours!AG23</f>
        <v>0</v>
      </c>
      <c r="J21" s="122" t="str">
        <f>IF(COUNTIF($F$4:$F21,F21)&lt;2,$F21," ")</f>
        <v> </v>
      </c>
      <c r="K21" s="122">
        <f t="shared" si="3"/>
        <v>18</v>
      </c>
      <c r="L21" s="122" t="str">
        <f>IF(COUNTIF($F$4:$F21,F21)&lt;3,$F21," ")</f>
        <v> </v>
      </c>
      <c r="M21" s="122">
        <f t="shared" si="4"/>
        <v>18</v>
      </c>
      <c r="N21" s="123">
        <f t="shared" si="5"/>
      </c>
      <c r="O21" s="123">
        <f t="shared" si="6"/>
        <v>1000</v>
      </c>
      <c r="P21" s="122" t="str">
        <f>IF(COUNTIF($F$4:$F21,J21)&lt;4,$F21," ")</f>
        <v> </v>
      </c>
      <c r="Q21" s="122">
        <f t="shared" si="7"/>
        <v>18</v>
      </c>
      <c r="R21" s="123">
        <f t="shared" si="8"/>
      </c>
      <c r="S21" s="123">
        <f t="shared" si="9"/>
      </c>
      <c r="T21" s="122">
        <f t="shared" si="10"/>
      </c>
      <c r="U21" s="76" t="str">
        <f t="shared" si="0"/>
        <v>X</v>
      </c>
      <c r="V21" s="124">
        <f t="shared" si="1"/>
        <v>18</v>
      </c>
      <c r="W21" s="133" t="str">
        <f>IF(Tours!$AE23&gt;0,(VLOOKUP($C21,Inscription!$A$12:$H$211,6,FALSE))," ")</f>
        <v> </v>
      </c>
      <c r="X21" s="54">
        <f>IF(Tours!AE23&gt;0,LEFT(H21,1),"")</f>
      </c>
      <c r="Y21" s="72">
        <v>17</v>
      </c>
      <c r="Z21" s="126">
        <f>'PRIX D EQUIPE'!B21</f>
        <v>0</v>
      </c>
      <c r="AA21" s="118">
        <f t="shared" si="11"/>
        <v>1000</v>
      </c>
      <c r="AB21" s="118">
        <f t="shared" si="12"/>
        <v>1000</v>
      </c>
      <c r="AC21" s="118">
        <f t="shared" si="13"/>
        <v>1000</v>
      </c>
      <c r="AD21" s="119" t="str">
        <f t="shared" si="14"/>
        <v> </v>
      </c>
    </row>
    <row r="22" spans="1:30" ht="15">
      <c r="A22" s="131">
        <f t="shared" si="2"/>
        <v>19</v>
      </c>
      <c r="B22" s="132">
        <v>19</v>
      </c>
      <c r="C22" s="20">
        <f>IF(Tours!AE24&gt;0,Tours!AE24,"")</f>
      </c>
      <c r="D22" s="51" t="str">
        <f>IF(Tours!$AE24&gt;0,CONCATENATE((VLOOKUP($C22,Inscription!$A$12:$G$211,3,FALSE)),"   ",(VLOOKUP($C22,Inscription!$A$12:$G$211,4,FALSE)))," ")</f>
        <v> </v>
      </c>
      <c r="E22" s="52"/>
      <c r="F22" s="61" t="str">
        <f>IF(Tours!$AE24&gt;0,(VLOOKUP($C22,Inscription!$A$12:$G$211,5,FALSE))," ")</f>
        <v> </v>
      </c>
      <c r="G22" s="10" t="str">
        <f>IF(Tours!$AE24&gt;0,(VLOOKUP($C22,Inscription!$A$12:$G$211,7,FALSE))," ")</f>
        <v> </v>
      </c>
      <c r="H22" s="61" t="str">
        <f>LEFT(IF(Tours!$AE24&gt;0,(VLOOKUP($C22,Inscription!$A$12:$G$211,6,FALSE))," "),8)</f>
        <v> </v>
      </c>
      <c r="I22" s="21">
        <f>Tours!AG24</f>
        <v>0</v>
      </c>
      <c r="J22" s="122" t="str">
        <f>IF(COUNTIF($F$4:$F22,F22)&lt;2,$F22," ")</f>
        <v> </v>
      </c>
      <c r="K22" s="122">
        <f t="shared" si="3"/>
        <v>19</v>
      </c>
      <c r="L22" s="122" t="str">
        <f>IF(COUNTIF($F$4:$F22,F22)&lt;3,$F22," ")</f>
        <v> </v>
      </c>
      <c r="M22" s="122">
        <f t="shared" si="4"/>
        <v>19</v>
      </c>
      <c r="N22" s="123">
        <f t="shared" si="5"/>
      </c>
      <c r="O22" s="123">
        <f t="shared" si="6"/>
        <v>1000</v>
      </c>
      <c r="P22" s="122" t="str">
        <f>IF(COUNTIF($F$4:$F22,J22)&lt;4,$F22," ")</f>
        <v> </v>
      </c>
      <c r="Q22" s="122">
        <f t="shared" si="7"/>
        <v>19</v>
      </c>
      <c r="R22" s="123">
        <f t="shared" si="8"/>
      </c>
      <c r="S22" s="123">
        <f t="shared" si="9"/>
      </c>
      <c r="T22" s="122">
        <f t="shared" si="10"/>
      </c>
      <c r="U22" s="76" t="str">
        <f t="shared" si="0"/>
        <v>X</v>
      </c>
      <c r="V22" s="124">
        <f t="shared" si="1"/>
        <v>19</v>
      </c>
      <c r="W22" s="133" t="str">
        <f>IF(Tours!$AE24&gt;0,(VLOOKUP($C22,Inscription!$A$12:$H$211,6,FALSE))," ")</f>
        <v> </v>
      </c>
      <c r="X22" s="54">
        <f>IF(Tours!AE24&gt;0,LEFT(H22,1),"")</f>
      </c>
      <c r="Y22" s="72">
        <v>18</v>
      </c>
      <c r="Z22" s="126">
        <f>'PRIX D EQUIPE'!B22</f>
        <v>0</v>
      </c>
      <c r="AA22" s="118">
        <f t="shared" si="11"/>
        <v>1000</v>
      </c>
      <c r="AB22" s="118">
        <f t="shared" si="12"/>
        <v>1000</v>
      </c>
      <c r="AC22" s="118">
        <f t="shared" si="13"/>
        <v>1000</v>
      </c>
      <c r="AD22" s="119" t="str">
        <f t="shared" si="14"/>
        <v> </v>
      </c>
    </row>
    <row r="23" spans="1:30" ht="15">
      <c r="A23" s="131">
        <f t="shared" si="2"/>
        <v>20</v>
      </c>
      <c r="B23" s="132">
        <v>20</v>
      </c>
      <c r="C23" s="20">
        <f>IF(Tours!AE25&gt;0,Tours!AE25,"")</f>
      </c>
      <c r="D23" s="51" t="str">
        <f>IF(Tours!$AE25&gt;0,CONCATENATE((VLOOKUP($C23,Inscription!$A$12:$G$211,3,FALSE)),"   ",(VLOOKUP($C23,Inscription!$A$12:$G$211,4,FALSE)))," ")</f>
        <v> </v>
      </c>
      <c r="E23" s="52"/>
      <c r="F23" s="61" t="str">
        <f>IF(Tours!$AE25&gt;0,(VLOOKUP($C23,Inscription!$A$12:$G$211,5,FALSE))," ")</f>
        <v> </v>
      </c>
      <c r="G23" s="10" t="str">
        <f>IF(Tours!$AE25&gt;0,(VLOOKUP($C23,Inscription!$A$12:$G$211,7,FALSE))," ")</f>
        <v> </v>
      </c>
      <c r="H23" s="61" t="str">
        <f>LEFT(IF(Tours!$AE25&gt;0,(VLOOKUP($C23,Inscription!$A$12:$G$211,6,FALSE))," "),8)</f>
        <v> </v>
      </c>
      <c r="I23" s="21">
        <f>Tours!AG25</f>
        <v>0</v>
      </c>
      <c r="J23" s="122" t="str">
        <f>IF(COUNTIF($F$4:$F23,F23)&lt;2,$F23," ")</f>
        <v> </v>
      </c>
      <c r="K23" s="122">
        <f t="shared" si="3"/>
        <v>20</v>
      </c>
      <c r="L23" s="122" t="str">
        <f>IF(COUNTIF($F$4:$F23,F23)&lt;3,$F23," ")</f>
        <v> </v>
      </c>
      <c r="M23" s="122">
        <f t="shared" si="4"/>
        <v>20</v>
      </c>
      <c r="N23" s="123">
        <f t="shared" si="5"/>
      </c>
      <c r="O23" s="123">
        <f t="shared" si="6"/>
        <v>1000</v>
      </c>
      <c r="P23" s="122" t="str">
        <f>IF(COUNTIF($F$4:$F23,J23)&lt;4,$F23," ")</f>
        <v> </v>
      </c>
      <c r="Q23" s="122">
        <f t="shared" si="7"/>
        <v>20</v>
      </c>
      <c r="R23" s="123">
        <f t="shared" si="8"/>
      </c>
      <c r="S23" s="123">
        <f t="shared" si="9"/>
      </c>
      <c r="T23" s="122">
        <f t="shared" si="10"/>
      </c>
      <c r="U23" s="76" t="str">
        <f t="shared" si="0"/>
        <v>X</v>
      </c>
      <c r="V23" s="124">
        <f t="shared" si="1"/>
        <v>20</v>
      </c>
      <c r="W23" s="133" t="str">
        <f>IF(Tours!$AE25&gt;0,(VLOOKUP($C23,Inscription!$A$12:$H$211,6,FALSE))," ")</f>
        <v> </v>
      </c>
      <c r="X23" s="54">
        <f>IF(Tours!AE25&gt;0,LEFT(H23,1),"")</f>
      </c>
      <c r="Y23" s="72">
        <v>19</v>
      </c>
      <c r="Z23" s="126">
        <f>'PRIX D EQUIPE'!B23</f>
        <v>0</v>
      </c>
      <c r="AA23" s="118">
        <f t="shared" si="11"/>
        <v>1000</v>
      </c>
      <c r="AB23" s="118">
        <f t="shared" si="12"/>
        <v>1000</v>
      </c>
      <c r="AC23" s="118">
        <f t="shared" si="13"/>
        <v>1000</v>
      </c>
      <c r="AD23" s="119" t="str">
        <f t="shared" si="14"/>
        <v> </v>
      </c>
    </row>
    <row r="24" spans="1:30" ht="15">
      <c r="A24" s="131">
        <f t="shared" si="2"/>
        <v>21</v>
      </c>
      <c r="B24" s="132">
        <v>21</v>
      </c>
      <c r="C24" s="20">
        <f>IF(Tours!AE26&gt;0,Tours!AE26,"")</f>
      </c>
      <c r="D24" s="51" t="str">
        <f>IF(Tours!$AE26&gt;0,CONCATENATE((VLOOKUP($C24,Inscription!$A$12:$G$211,3,FALSE)),"   ",(VLOOKUP($C24,Inscription!$A$12:$G$211,4,FALSE)))," ")</f>
        <v> </v>
      </c>
      <c r="E24" s="52"/>
      <c r="F24" s="61" t="str">
        <f>IF(Tours!$AE26&gt;0,(VLOOKUP($C24,Inscription!$A$12:$G$211,5,FALSE))," ")</f>
        <v> </v>
      </c>
      <c r="G24" s="10" t="str">
        <f>IF(Tours!$AE26&gt;0,(VLOOKUP($C24,Inscription!$A$12:$G$211,7,FALSE))," ")</f>
        <v> </v>
      </c>
      <c r="H24" s="61" t="str">
        <f>LEFT(IF(Tours!$AE26&gt;0,(VLOOKUP($C24,Inscription!$A$12:$G$211,6,FALSE))," "),8)</f>
        <v> </v>
      </c>
      <c r="I24" s="21">
        <f>Tours!AG26</f>
        <v>0</v>
      </c>
      <c r="J24" s="122" t="str">
        <f>IF(COUNTIF($F$4:$F24,F24)&lt;2,$F24," ")</f>
        <v> </v>
      </c>
      <c r="K24" s="122">
        <f t="shared" si="3"/>
        <v>21</v>
      </c>
      <c r="L24" s="122" t="str">
        <f>IF(COUNTIF($F$4:$F24,F24)&lt;3,$F24," ")</f>
        <v> </v>
      </c>
      <c r="M24" s="122">
        <f t="shared" si="4"/>
        <v>21</v>
      </c>
      <c r="N24" s="123">
        <f t="shared" si="5"/>
      </c>
      <c r="O24" s="123">
        <f t="shared" si="6"/>
        <v>1000</v>
      </c>
      <c r="P24" s="122" t="str">
        <f>IF(COUNTIF($F$4:$F24,J24)&lt;4,$F24," ")</f>
        <v> </v>
      </c>
      <c r="Q24" s="122">
        <f t="shared" si="7"/>
        <v>21</v>
      </c>
      <c r="R24" s="123">
        <f t="shared" si="8"/>
      </c>
      <c r="S24" s="123">
        <f t="shared" si="9"/>
      </c>
      <c r="T24" s="122">
        <f t="shared" si="10"/>
      </c>
      <c r="U24" s="76" t="str">
        <f t="shared" si="0"/>
        <v>X</v>
      </c>
      <c r="V24" s="124">
        <f t="shared" si="1"/>
        <v>21</v>
      </c>
      <c r="W24" s="133" t="str">
        <f>IF(Tours!$AE26&gt;0,(VLOOKUP($C24,Inscription!$A$12:$H$211,6,FALSE))," ")</f>
        <v> </v>
      </c>
      <c r="X24" s="54">
        <f>IF(Tours!AE26&gt;0,LEFT(H24,1),"")</f>
      </c>
      <c r="Y24" s="72">
        <v>20</v>
      </c>
      <c r="Z24" s="126">
        <f>'PRIX D EQUIPE'!B24</f>
        <v>0</v>
      </c>
      <c r="AA24" s="118">
        <f t="shared" si="11"/>
        <v>1000</v>
      </c>
      <c r="AB24" s="118">
        <f t="shared" si="12"/>
        <v>1000</v>
      </c>
      <c r="AC24" s="118">
        <f t="shared" si="13"/>
        <v>1000</v>
      </c>
      <c r="AD24" s="119" t="str">
        <f t="shared" si="14"/>
        <v> </v>
      </c>
    </row>
    <row r="25" spans="1:30" ht="15">
      <c r="A25" s="131">
        <f t="shared" si="2"/>
        <v>22</v>
      </c>
      <c r="B25" s="132">
        <v>22</v>
      </c>
      <c r="C25" s="20">
        <f>IF(Tours!AE27&gt;0,Tours!AE27,"")</f>
      </c>
      <c r="D25" s="51" t="str">
        <f>IF(Tours!$AE27&gt;0,CONCATENATE((VLOOKUP($C25,Inscription!$A$12:$G$211,3,FALSE)),"   ",(VLOOKUP($C25,Inscription!$A$12:$G$211,4,FALSE)))," ")</f>
        <v> </v>
      </c>
      <c r="E25" s="52"/>
      <c r="F25" s="61" t="str">
        <f>IF(Tours!$AE27&gt;0,(VLOOKUP($C25,Inscription!$A$12:$G$211,5,FALSE))," ")</f>
        <v> </v>
      </c>
      <c r="G25" s="10" t="str">
        <f>IF(Tours!$AE27&gt;0,(VLOOKUP($C25,Inscription!$A$12:$G$211,7,FALSE))," ")</f>
        <v> </v>
      </c>
      <c r="H25" s="61" t="str">
        <f>LEFT(IF(Tours!$AE27&gt;0,(VLOOKUP($C25,Inscription!$A$12:$G$211,6,FALSE))," "),8)</f>
        <v> </v>
      </c>
      <c r="I25" s="21">
        <f>Tours!AG27</f>
        <v>0</v>
      </c>
      <c r="J25" s="122" t="str">
        <f>IF(COUNTIF($F$4:$F25,F25)&lt;2,$F25," ")</f>
        <v> </v>
      </c>
      <c r="K25" s="122">
        <f t="shared" si="3"/>
        <v>22</v>
      </c>
      <c r="L25" s="122" t="str">
        <f>IF(COUNTIF($F$4:$F25,F25)&lt;3,$F25," ")</f>
        <v> </v>
      </c>
      <c r="M25" s="122">
        <f t="shared" si="4"/>
        <v>22</v>
      </c>
      <c r="N25" s="123">
        <f t="shared" si="5"/>
      </c>
      <c r="O25" s="123">
        <f t="shared" si="6"/>
        <v>1000</v>
      </c>
      <c r="P25" s="122" t="str">
        <f>IF(COUNTIF($F$4:$F25,J25)&lt;4,$F25," ")</f>
        <v> </v>
      </c>
      <c r="Q25" s="122">
        <f t="shared" si="7"/>
        <v>22</v>
      </c>
      <c r="R25" s="123">
        <f t="shared" si="8"/>
      </c>
      <c r="S25" s="123">
        <f t="shared" si="9"/>
      </c>
      <c r="T25" s="122">
        <f t="shared" si="10"/>
      </c>
      <c r="U25" s="76" t="str">
        <f t="shared" si="0"/>
        <v>X</v>
      </c>
      <c r="V25" s="124">
        <f t="shared" si="1"/>
        <v>22</v>
      </c>
      <c r="W25" s="133" t="str">
        <f>IF(Tours!$AE27&gt;0,(VLOOKUP($C25,Inscription!$A$12:$H$211,6,FALSE))," ")</f>
        <v> </v>
      </c>
      <c r="X25" s="54">
        <f>IF(Tours!AE27&gt;0,LEFT(H25,1),"")</f>
      </c>
      <c r="Y25" s="72">
        <v>21</v>
      </c>
      <c r="Z25" s="126">
        <f>'PRIX D EQUIPE'!B25</f>
        <v>0</v>
      </c>
      <c r="AA25" s="118">
        <f t="shared" si="11"/>
        <v>1000</v>
      </c>
      <c r="AB25" s="118">
        <f t="shared" si="12"/>
        <v>1000</v>
      </c>
      <c r="AC25" s="118">
        <f t="shared" si="13"/>
        <v>1000</v>
      </c>
      <c r="AD25" s="119" t="str">
        <f t="shared" si="14"/>
        <v> </v>
      </c>
    </row>
    <row r="26" spans="1:30" ht="15">
      <c r="A26" s="131">
        <f t="shared" si="2"/>
        <v>23</v>
      </c>
      <c r="B26" s="132">
        <v>23</v>
      </c>
      <c r="C26" s="20">
        <f>IF(Tours!AE28&gt;0,Tours!AE28,"")</f>
      </c>
      <c r="D26" s="51" t="str">
        <f>IF(Tours!$AE28&gt;0,CONCATENATE((VLOOKUP($C26,Inscription!$A$12:$G$211,3,FALSE)),"   ",(VLOOKUP($C26,Inscription!$A$12:$G$211,4,FALSE)))," ")</f>
        <v> </v>
      </c>
      <c r="E26" s="52"/>
      <c r="F26" s="61" t="str">
        <f>IF(Tours!$AE28&gt;0,(VLOOKUP($C26,Inscription!$A$12:$G$211,5,FALSE))," ")</f>
        <v> </v>
      </c>
      <c r="G26" s="10" t="str">
        <f>IF(Tours!$AE28&gt;0,(VLOOKUP($C26,Inscription!$A$12:$G$211,7,FALSE))," ")</f>
        <v> </v>
      </c>
      <c r="H26" s="61" t="str">
        <f>LEFT(IF(Tours!$AE28&gt;0,(VLOOKUP($C26,Inscription!$A$12:$G$211,6,FALSE))," "),8)</f>
        <v> </v>
      </c>
      <c r="I26" s="21">
        <f>Tours!AG28</f>
        <v>0</v>
      </c>
      <c r="J26" s="122" t="str">
        <f>IF(COUNTIF($F$4:$F26,F26)&lt;2,$F26," ")</f>
        <v> </v>
      </c>
      <c r="K26" s="122">
        <f t="shared" si="3"/>
        <v>23</v>
      </c>
      <c r="L26" s="122" t="str">
        <f>IF(COUNTIF($F$4:$F26,F26)&lt;3,$F26," ")</f>
        <v> </v>
      </c>
      <c r="M26" s="122">
        <f t="shared" si="4"/>
        <v>23</v>
      </c>
      <c r="N26" s="123">
        <f t="shared" si="5"/>
      </c>
      <c r="O26" s="123">
        <f t="shared" si="6"/>
        <v>1000</v>
      </c>
      <c r="P26" s="122" t="str">
        <f>IF(COUNTIF($F$4:$F26,J26)&lt;4,$F26," ")</f>
        <v> </v>
      </c>
      <c r="Q26" s="122">
        <f t="shared" si="7"/>
        <v>23</v>
      </c>
      <c r="R26" s="123">
        <f t="shared" si="8"/>
      </c>
      <c r="S26" s="123">
        <f t="shared" si="9"/>
      </c>
      <c r="T26" s="122">
        <f t="shared" si="10"/>
      </c>
      <c r="U26" s="76" t="str">
        <f t="shared" si="0"/>
        <v>X</v>
      </c>
      <c r="V26" s="124">
        <f t="shared" si="1"/>
        <v>23</v>
      </c>
      <c r="W26" s="133" t="str">
        <f>IF(Tours!$AE28&gt;0,(VLOOKUP($C26,Inscription!$A$12:$H$211,6,FALSE))," ")</f>
        <v> </v>
      </c>
      <c r="X26" s="54">
        <f>IF(Tours!AE28&gt;0,LEFT(H26,1),"")</f>
      </c>
      <c r="Y26" s="72">
        <v>22</v>
      </c>
      <c r="Z26" s="126">
        <f>'PRIX D EQUIPE'!B26</f>
        <v>0</v>
      </c>
      <c r="AA26" s="118">
        <f t="shared" si="11"/>
        <v>1000</v>
      </c>
      <c r="AB26" s="118">
        <f t="shared" si="12"/>
        <v>1000</v>
      </c>
      <c r="AC26" s="118">
        <f t="shared" si="13"/>
        <v>1000</v>
      </c>
      <c r="AD26" s="119" t="str">
        <f t="shared" si="14"/>
        <v> </v>
      </c>
    </row>
    <row r="27" spans="1:30" ht="15">
      <c r="A27" s="131">
        <f t="shared" si="2"/>
        <v>24</v>
      </c>
      <c r="B27" s="132">
        <v>24</v>
      </c>
      <c r="C27" s="20">
        <f>IF(Tours!AE29&gt;0,Tours!AE29,"")</f>
      </c>
      <c r="D27" s="51" t="str">
        <f>IF(Tours!$AE29&gt;0,CONCATENATE((VLOOKUP($C27,Inscription!$A$12:$G$211,3,FALSE)),"   ",(VLOOKUP($C27,Inscription!$A$12:$G$211,4,FALSE)))," ")</f>
        <v> </v>
      </c>
      <c r="E27" s="52"/>
      <c r="F27" s="61" t="str">
        <f>IF(Tours!$AE29&gt;0,(VLOOKUP($C27,Inscription!$A$12:$G$211,5,FALSE))," ")</f>
        <v> </v>
      </c>
      <c r="G27" s="10" t="str">
        <f>IF(Tours!$AE29&gt;0,(VLOOKUP($C27,Inscription!$A$12:$G$211,7,FALSE))," ")</f>
        <v> </v>
      </c>
      <c r="H27" s="61" t="str">
        <f>LEFT(IF(Tours!$AE29&gt;0,(VLOOKUP($C27,Inscription!$A$12:$G$211,6,FALSE))," "),8)</f>
        <v> </v>
      </c>
      <c r="I27" s="21">
        <f>Tours!AG29</f>
        <v>0</v>
      </c>
      <c r="J27" s="122" t="str">
        <f>IF(COUNTIF($F$4:$F27,F27)&lt;2,$F27," ")</f>
        <v> </v>
      </c>
      <c r="K27" s="122">
        <f t="shared" si="3"/>
        <v>24</v>
      </c>
      <c r="L27" s="122" t="str">
        <f>IF(COUNTIF($F$4:$F27,F27)&lt;3,$F27," ")</f>
        <v> </v>
      </c>
      <c r="M27" s="122">
        <f t="shared" si="4"/>
        <v>24</v>
      </c>
      <c r="N27" s="123">
        <f t="shared" si="5"/>
      </c>
      <c r="O27" s="123">
        <f t="shared" si="6"/>
        <v>1000</v>
      </c>
      <c r="P27" s="122" t="str">
        <f>IF(COUNTIF($F$4:$F27,J27)&lt;4,$F27," ")</f>
        <v> </v>
      </c>
      <c r="Q27" s="122">
        <f t="shared" si="7"/>
        <v>24</v>
      </c>
      <c r="R27" s="123">
        <f t="shared" si="8"/>
      </c>
      <c r="S27" s="123">
        <f t="shared" si="9"/>
      </c>
      <c r="T27" s="122">
        <f t="shared" si="10"/>
      </c>
      <c r="U27" s="76" t="str">
        <f t="shared" si="0"/>
        <v>X</v>
      </c>
      <c r="V27" s="124">
        <f t="shared" si="1"/>
        <v>24</v>
      </c>
      <c r="W27" s="133" t="str">
        <f>IF(Tours!$AE29&gt;0,(VLOOKUP($C27,Inscription!$A$12:$H$211,6,FALSE))," ")</f>
        <v> </v>
      </c>
      <c r="X27" s="54">
        <f>IF(Tours!AE29&gt;0,LEFT(H27,1),"")</f>
      </c>
      <c r="Y27" s="72">
        <v>23</v>
      </c>
      <c r="Z27" s="126">
        <f>'PRIX D EQUIPE'!B27</f>
        <v>0</v>
      </c>
      <c r="AA27" s="118">
        <f t="shared" si="11"/>
        <v>1000</v>
      </c>
      <c r="AB27" s="118">
        <f t="shared" si="12"/>
        <v>1000</v>
      </c>
      <c r="AC27" s="118">
        <f t="shared" si="13"/>
        <v>1000</v>
      </c>
      <c r="AD27" s="119" t="str">
        <f t="shared" si="14"/>
        <v> </v>
      </c>
    </row>
    <row r="28" spans="1:30" ht="15">
      <c r="A28" s="131">
        <f t="shared" si="2"/>
        <v>25</v>
      </c>
      <c r="B28" s="132">
        <v>25</v>
      </c>
      <c r="C28" s="20">
        <f>IF(Tours!AE30&gt;0,Tours!AE30,"")</f>
      </c>
      <c r="D28" s="51" t="str">
        <f>IF(Tours!$AE30&gt;0,CONCATENATE((VLOOKUP($C28,Inscription!$A$12:$G$211,3,FALSE)),"   ",(VLOOKUP($C28,Inscription!$A$12:$G$211,4,FALSE)))," ")</f>
        <v> </v>
      </c>
      <c r="E28" s="52"/>
      <c r="F28" s="61" t="str">
        <f>IF(Tours!$AE30&gt;0,(VLOOKUP($C28,Inscription!$A$12:$G$211,5,FALSE))," ")</f>
        <v> </v>
      </c>
      <c r="G28" s="10" t="str">
        <f>IF(Tours!$AE30&gt;0,(VLOOKUP($C28,Inscription!$A$12:$G$211,7,FALSE))," ")</f>
        <v> </v>
      </c>
      <c r="H28" s="61" t="str">
        <f>LEFT(IF(Tours!$AE30&gt;0,(VLOOKUP($C28,Inscription!$A$12:$G$211,6,FALSE))," "),8)</f>
        <v> </v>
      </c>
      <c r="I28" s="21">
        <f>Tours!AG30</f>
        <v>0</v>
      </c>
      <c r="J28" s="122" t="str">
        <f>IF(COUNTIF($F$4:$F28,F28)&lt;2,$F28," ")</f>
        <v> </v>
      </c>
      <c r="K28" s="122">
        <f t="shared" si="3"/>
        <v>25</v>
      </c>
      <c r="L28" s="122" t="str">
        <f>IF(COUNTIF($F$4:$F28,F28)&lt;3,$F28," ")</f>
        <v> </v>
      </c>
      <c r="M28" s="122">
        <f t="shared" si="4"/>
        <v>25</v>
      </c>
      <c r="N28" s="123">
        <f t="shared" si="5"/>
      </c>
      <c r="O28" s="123">
        <f t="shared" si="6"/>
        <v>1000</v>
      </c>
      <c r="P28" s="122" t="str">
        <f>IF(COUNTIF($F$4:$F28,J28)&lt;4,$F28," ")</f>
        <v> </v>
      </c>
      <c r="Q28" s="122">
        <f t="shared" si="7"/>
        <v>25</v>
      </c>
      <c r="R28" s="123">
        <f t="shared" si="8"/>
      </c>
      <c r="S28" s="123">
        <f t="shared" si="9"/>
      </c>
      <c r="T28" s="122">
        <f t="shared" si="10"/>
      </c>
      <c r="U28" s="76" t="str">
        <f t="shared" si="0"/>
        <v>X</v>
      </c>
      <c r="V28" s="124">
        <f t="shared" si="1"/>
        <v>25</v>
      </c>
      <c r="W28" s="133" t="str">
        <f>IF(Tours!$AE30&gt;0,(VLOOKUP($C28,Inscription!$A$12:$H$211,6,FALSE))," ")</f>
        <v> </v>
      </c>
      <c r="X28" s="54">
        <f>IF(Tours!AE30&gt;0,LEFT(H28,1),"")</f>
      </c>
      <c r="Y28" s="72">
        <v>24</v>
      </c>
      <c r="Z28" s="126">
        <f>'PRIX D EQUIPE'!B28</f>
        <v>0</v>
      </c>
      <c r="AA28" s="118">
        <f t="shared" si="11"/>
        <v>1000</v>
      </c>
      <c r="AB28" s="118">
        <f t="shared" si="12"/>
        <v>1000</v>
      </c>
      <c r="AC28" s="118">
        <f t="shared" si="13"/>
        <v>1000</v>
      </c>
      <c r="AD28" s="119" t="str">
        <f t="shared" si="14"/>
        <v> </v>
      </c>
    </row>
    <row r="29" spans="1:30" ht="15">
      <c r="A29" s="131">
        <f t="shared" si="2"/>
        <v>26</v>
      </c>
      <c r="B29" s="132">
        <v>26</v>
      </c>
      <c r="C29" s="20">
        <f>IF(Tours!AE31&gt;0,Tours!AE31,"")</f>
      </c>
      <c r="D29" s="51" t="str">
        <f>IF(Tours!$AE31&gt;0,CONCATENATE((VLOOKUP($C29,Inscription!$A$12:$G$211,3,FALSE)),"   ",(VLOOKUP($C29,Inscription!$A$12:$G$211,4,FALSE)))," ")</f>
        <v> </v>
      </c>
      <c r="E29" s="52"/>
      <c r="F29" s="61" t="str">
        <f>IF(Tours!$AE31&gt;0,(VLOOKUP($C29,Inscription!$A$12:$G$211,5,FALSE))," ")</f>
        <v> </v>
      </c>
      <c r="G29" s="10" t="str">
        <f>IF(Tours!$AE31&gt;0,(VLOOKUP($C29,Inscription!$A$12:$G$211,7,FALSE))," ")</f>
        <v> </v>
      </c>
      <c r="H29" s="61" t="str">
        <f>LEFT(IF(Tours!$AE31&gt;0,(VLOOKUP($C29,Inscription!$A$12:$G$211,6,FALSE))," "),8)</f>
        <v> </v>
      </c>
      <c r="I29" s="21">
        <f>Tours!AG31</f>
        <v>0</v>
      </c>
      <c r="J29" s="122" t="str">
        <f>IF(COUNTIF($F$4:$F29,F29)&lt;2,$F29," ")</f>
        <v> </v>
      </c>
      <c r="K29" s="122">
        <f t="shared" si="3"/>
        <v>26</v>
      </c>
      <c r="L29" s="122" t="str">
        <f>IF(COUNTIF($F$4:$F29,F29)&lt;3,$F29," ")</f>
        <v> </v>
      </c>
      <c r="M29" s="122">
        <f t="shared" si="4"/>
        <v>26</v>
      </c>
      <c r="N29" s="123">
        <f t="shared" si="5"/>
      </c>
      <c r="O29" s="123">
        <f t="shared" si="6"/>
        <v>1000</v>
      </c>
      <c r="P29" s="122" t="str">
        <f>IF(COUNTIF($F$4:$F29,J29)&lt;4,$F29," ")</f>
        <v> </v>
      </c>
      <c r="Q29" s="122">
        <f t="shared" si="7"/>
        <v>26</v>
      </c>
      <c r="R29" s="123">
        <f t="shared" si="8"/>
      </c>
      <c r="S29" s="123">
        <f t="shared" si="9"/>
      </c>
      <c r="T29" s="122">
        <f t="shared" si="10"/>
      </c>
      <c r="U29" s="76" t="str">
        <f t="shared" si="0"/>
        <v>X</v>
      </c>
      <c r="V29" s="124">
        <f t="shared" si="1"/>
        <v>26</v>
      </c>
      <c r="W29" s="133" t="str">
        <f>IF(Tours!$AE31&gt;0,(VLOOKUP($C29,Inscription!$A$12:$H$211,6,FALSE))," ")</f>
        <v> </v>
      </c>
      <c r="X29" s="54">
        <f>IF(Tours!AE31&gt;0,LEFT(H29,1),"")</f>
      </c>
      <c r="Y29" s="72">
        <v>25</v>
      </c>
      <c r="Z29" s="126">
        <f>'PRIX D EQUIPE'!B29</f>
        <v>0</v>
      </c>
      <c r="AA29" s="118">
        <f t="shared" si="11"/>
        <v>1000</v>
      </c>
      <c r="AB29" s="118">
        <f t="shared" si="12"/>
        <v>1000</v>
      </c>
      <c r="AC29" s="118">
        <f t="shared" si="13"/>
        <v>1000</v>
      </c>
      <c r="AD29" s="119" t="str">
        <f t="shared" si="14"/>
        <v> </v>
      </c>
    </row>
    <row r="30" spans="1:24" ht="15">
      <c r="A30" s="131">
        <f t="shared" si="2"/>
        <v>27</v>
      </c>
      <c r="B30" s="132">
        <v>27</v>
      </c>
      <c r="C30" s="20">
        <f>IF(Tours!AE32&gt;0,Tours!AE32,"")</f>
      </c>
      <c r="D30" s="51" t="str">
        <f>IF(Tours!$AE32&gt;0,CONCATENATE((VLOOKUP($C30,Inscription!$A$12:$G$211,3,FALSE)),"   ",(VLOOKUP($C30,Inscription!$A$12:$G$211,4,FALSE)))," ")</f>
        <v> </v>
      </c>
      <c r="E30" s="52"/>
      <c r="F30" s="61" t="str">
        <f>IF(Tours!$AE32&gt;0,(VLOOKUP($C30,Inscription!$A$12:$G$211,5,FALSE))," ")</f>
        <v> </v>
      </c>
      <c r="G30" s="10" t="str">
        <f>IF(Tours!$AE32&gt;0,(VLOOKUP($C30,Inscription!$A$12:$G$211,7,FALSE))," ")</f>
        <v> </v>
      </c>
      <c r="H30" s="61" t="str">
        <f>LEFT(IF(Tours!$AE32&gt;0,(VLOOKUP($C30,Inscription!$A$12:$G$211,6,FALSE))," "),8)</f>
        <v> </v>
      </c>
      <c r="I30" s="21">
        <f>Tours!AG32</f>
        <v>0</v>
      </c>
      <c r="J30" s="122" t="str">
        <f>IF(COUNTIF($F$4:$F30,F30)&lt;2,$F30," ")</f>
        <v> </v>
      </c>
      <c r="K30" s="122">
        <f t="shared" si="3"/>
        <v>27</v>
      </c>
      <c r="L30" s="122" t="str">
        <f>IF(COUNTIF($F$4:$F30,F30)&lt;3,$F30," ")</f>
        <v> </v>
      </c>
      <c r="M30" s="122">
        <f t="shared" si="4"/>
        <v>27</v>
      </c>
      <c r="N30" s="123">
        <f t="shared" si="5"/>
      </c>
      <c r="O30" s="123">
        <f t="shared" si="6"/>
        <v>1000</v>
      </c>
      <c r="P30" s="122" t="str">
        <f>IF(COUNTIF($F$4:$F30,J30)&lt;4,$F30," ")</f>
        <v> </v>
      </c>
      <c r="Q30" s="122">
        <f t="shared" si="7"/>
        <v>27</v>
      </c>
      <c r="R30" s="123">
        <f t="shared" si="8"/>
      </c>
      <c r="S30" s="123">
        <f t="shared" si="9"/>
      </c>
      <c r="T30" s="122">
        <f t="shared" si="10"/>
      </c>
      <c r="U30" s="76" t="str">
        <f t="shared" si="0"/>
        <v>X</v>
      </c>
      <c r="V30" s="124">
        <f t="shared" si="1"/>
        <v>27</v>
      </c>
      <c r="W30" s="133" t="str">
        <f>IF(Tours!$AE32&gt;0,(VLOOKUP($C30,Inscription!$A$12:$H$211,6,FALSE))," ")</f>
        <v> </v>
      </c>
      <c r="X30" s="54">
        <f>IF(Tours!AE32&gt;0,LEFT(H30,1),"")</f>
      </c>
    </row>
    <row r="31" spans="1:24" ht="15">
      <c r="A31" s="131">
        <f t="shared" si="2"/>
        <v>28</v>
      </c>
      <c r="B31" s="132">
        <v>28</v>
      </c>
      <c r="C31" s="20">
        <f>IF(Tours!AE33&gt;0,Tours!AE33,"")</f>
      </c>
      <c r="D31" s="51" t="str">
        <f>IF(Tours!$AE33&gt;0,CONCATENATE((VLOOKUP($C31,Inscription!$A$12:$G$211,3,FALSE)),"   ",(VLOOKUP($C31,Inscription!$A$12:$G$211,4,FALSE)))," ")</f>
        <v> </v>
      </c>
      <c r="E31" s="52"/>
      <c r="F31" s="61" t="str">
        <f>IF(Tours!$AE33&gt;0,(VLOOKUP($C31,Inscription!$A$12:$G$211,5,FALSE))," ")</f>
        <v> </v>
      </c>
      <c r="G31" s="10" t="str">
        <f>IF(Tours!$AE33&gt;0,(VLOOKUP($C31,Inscription!$A$12:$G$211,7,FALSE))," ")</f>
        <v> </v>
      </c>
      <c r="H31" s="61" t="str">
        <f>LEFT(IF(Tours!$AE33&gt;0,(VLOOKUP($C31,Inscription!$A$12:$G$211,6,FALSE))," "),8)</f>
        <v> </v>
      </c>
      <c r="I31" s="21">
        <f>Tours!AG33</f>
        <v>0</v>
      </c>
      <c r="J31" s="122" t="str">
        <f>IF(COUNTIF($F$4:$F31,F31)&lt;2,$F31," ")</f>
        <v> </v>
      </c>
      <c r="K31" s="122">
        <f t="shared" si="3"/>
        <v>28</v>
      </c>
      <c r="L31" s="122" t="str">
        <f>IF(COUNTIF($F$4:$F31,F31)&lt;3,$F31," ")</f>
        <v> </v>
      </c>
      <c r="M31" s="122">
        <f t="shared" si="4"/>
        <v>28</v>
      </c>
      <c r="N31" s="123">
        <f t="shared" si="5"/>
      </c>
      <c r="O31" s="123">
        <f t="shared" si="6"/>
        <v>1000</v>
      </c>
      <c r="P31" s="122" t="str">
        <f>IF(COUNTIF($F$4:$F31,J31)&lt;4,$F31," ")</f>
        <v> </v>
      </c>
      <c r="Q31" s="122">
        <f t="shared" si="7"/>
        <v>28</v>
      </c>
      <c r="R31" s="123">
        <f t="shared" si="8"/>
      </c>
      <c r="S31" s="123">
        <f t="shared" si="9"/>
      </c>
      <c r="T31" s="122">
        <f t="shared" si="10"/>
      </c>
      <c r="U31" s="76" t="str">
        <f t="shared" si="0"/>
        <v>X</v>
      </c>
      <c r="V31" s="124">
        <f t="shared" si="1"/>
        <v>28</v>
      </c>
      <c r="W31" s="133" t="str">
        <f>IF(Tours!$AE33&gt;0,(VLOOKUP($C31,Inscription!$A$12:$H$211,6,FALSE))," ")</f>
        <v> </v>
      </c>
      <c r="X31" s="54">
        <f>IF(Tours!AE33&gt;0,LEFT(H31,1),"")</f>
      </c>
    </row>
    <row r="32" spans="1:27" ht="15" customHeight="1">
      <c r="A32" s="131">
        <f t="shared" si="2"/>
        <v>29</v>
      </c>
      <c r="B32" s="132">
        <v>29</v>
      </c>
      <c r="C32" s="20">
        <f>IF(Tours!AE34&gt;0,Tours!AE34,"")</f>
      </c>
      <c r="D32" s="51" t="str">
        <f>IF(Tours!$AE34&gt;0,CONCATENATE((VLOOKUP($C32,Inscription!$A$12:$G$211,3,FALSE)),"   ",(VLOOKUP($C32,Inscription!$A$12:$G$211,4,FALSE)))," ")</f>
        <v> </v>
      </c>
      <c r="E32" s="52"/>
      <c r="F32" s="61" t="str">
        <f>IF(Tours!$AE34&gt;0,(VLOOKUP($C32,Inscription!$A$12:$G$211,5,FALSE))," ")</f>
        <v> </v>
      </c>
      <c r="G32" s="10" t="str">
        <f>IF(Tours!$AE34&gt;0,(VLOOKUP($C32,Inscription!$A$12:$G$211,7,FALSE))," ")</f>
        <v> </v>
      </c>
      <c r="H32" s="61" t="str">
        <f>LEFT(IF(Tours!$AE34&gt;0,(VLOOKUP($C32,Inscription!$A$12:$G$211,6,FALSE))," "),8)</f>
        <v> </v>
      </c>
      <c r="I32" s="21">
        <f>Tours!AG34</f>
        <v>0</v>
      </c>
      <c r="J32" s="122" t="str">
        <f>IF(COUNTIF($F$4:$F32,F32)&lt;2,$F32," ")</f>
        <v> </v>
      </c>
      <c r="K32" s="122">
        <f t="shared" si="3"/>
        <v>29</v>
      </c>
      <c r="L32" s="122" t="str">
        <f>IF(COUNTIF($F$4:$F32,F32)&lt;3,$F32," ")</f>
        <v> </v>
      </c>
      <c r="M32" s="122">
        <f t="shared" si="4"/>
        <v>29</v>
      </c>
      <c r="N32" s="123">
        <f t="shared" si="5"/>
      </c>
      <c r="O32" s="123">
        <f t="shared" si="6"/>
        <v>1000</v>
      </c>
      <c r="P32" s="122" t="str">
        <f>IF(COUNTIF($F$4:$F32,J32)&lt;4,$F32," ")</f>
        <v> </v>
      </c>
      <c r="Q32" s="122">
        <f t="shared" si="7"/>
        <v>29</v>
      </c>
      <c r="R32" s="123">
        <f t="shared" si="8"/>
      </c>
      <c r="S32" s="123">
        <f t="shared" si="9"/>
      </c>
      <c r="T32" s="122">
        <f t="shared" si="10"/>
      </c>
      <c r="U32" s="76" t="str">
        <f t="shared" si="0"/>
        <v>X</v>
      </c>
      <c r="V32" s="124">
        <f t="shared" si="1"/>
        <v>29</v>
      </c>
      <c r="W32" s="133" t="str">
        <f>IF(Tours!$AE34&gt;0,(VLOOKUP($C32,Inscription!$A$12:$H$211,6,FALSE))," ")</f>
        <v> </v>
      </c>
      <c r="X32" s="54">
        <f>IF(Tours!AE34&gt;0,LEFT(H32,1),"")</f>
      </c>
      <c r="AA32" s="127" t="s">
        <v>14</v>
      </c>
    </row>
    <row r="33" spans="1:24" ht="15">
      <c r="A33" s="131">
        <f t="shared" si="2"/>
        <v>30</v>
      </c>
      <c r="B33" s="132">
        <v>30</v>
      </c>
      <c r="C33" s="20">
        <f>IF(Tours!AE35&gt;0,Tours!AE35,"")</f>
      </c>
      <c r="D33" s="51" t="str">
        <f>IF(Tours!$AE35&gt;0,CONCATENATE((VLOOKUP($C33,Inscription!$A$12:$G$211,3,FALSE)),"   ",(VLOOKUP($C33,Inscription!$A$12:$G$211,4,FALSE)))," ")</f>
        <v> </v>
      </c>
      <c r="E33" s="52"/>
      <c r="F33" s="61" t="str">
        <f>IF(Tours!$AE35&gt;0,(VLOOKUP($C33,Inscription!$A$12:$G$211,5,FALSE))," ")</f>
        <v> </v>
      </c>
      <c r="G33" s="10" t="str">
        <f>IF(Tours!$AE35&gt;0,(VLOOKUP($C33,Inscription!$A$12:$G$211,7,FALSE))," ")</f>
        <v> </v>
      </c>
      <c r="H33" s="61" t="str">
        <f>LEFT(IF(Tours!$AE35&gt;0,(VLOOKUP($C33,Inscription!$A$12:$G$211,6,FALSE))," "),8)</f>
        <v> </v>
      </c>
      <c r="I33" s="21">
        <f>Tours!AG35</f>
        <v>0</v>
      </c>
      <c r="J33" s="122" t="str">
        <f>IF(COUNTIF($F$4:$F33,F33)&lt;2,$F33," ")</f>
        <v> </v>
      </c>
      <c r="K33" s="122">
        <f t="shared" si="3"/>
        <v>30</v>
      </c>
      <c r="L33" s="122" t="str">
        <f>IF(COUNTIF($F$4:$F33,F33)&lt;3,$F33," ")</f>
        <v> </v>
      </c>
      <c r="M33" s="122">
        <f t="shared" si="4"/>
        <v>30</v>
      </c>
      <c r="N33" s="123">
        <f t="shared" si="5"/>
      </c>
      <c r="O33" s="123">
        <f t="shared" si="6"/>
        <v>1000</v>
      </c>
      <c r="P33" s="122" t="str">
        <f>IF(COUNTIF($F$4:$F33,J33)&lt;4,$F33," ")</f>
        <v> </v>
      </c>
      <c r="Q33" s="122">
        <f t="shared" si="7"/>
        <v>30</v>
      </c>
      <c r="R33" s="123">
        <f t="shared" si="8"/>
      </c>
      <c r="S33" s="123">
        <f t="shared" si="9"/>
      </c>
      <c r="T33" s="122">
        <f t="shared" si="10"/>
      </c>
      <c r="U33" s="76" t="str">
        <f t="shared" si="0"/>
        <v>X</v>
      </c>
      <c r="V33" s="124">
        <f t="shared" si="1"/>
        <v>30</v>
      </c>
      <c r="W33" s="133" t="str">
        <f>IF(Tours!$AE35&gt;0,(VLOOKUP($C33,Inscription!$A$12:$H$211,6,FALSE))," ")</f>
        <v> </v>
      </c>
      <c r="X33" s="54">
        <f>IF(Tours!AE35&gt;0,LEFT(H33,1),"")</f>
      </c>
    </row>
    <row r="34" spans="1:24" ht="15">
      <c r="A34" s="131">
        <f t="shared" si="2"/>
        <v>31</v>
      </c>
      <c r="B34" s="132">
        <v>31</v>
      </c>
      <c r="C34" s="20">
        <f>IF(Tours!AE36&gt;0,Tours!AE36,"")</f>
      </c>
      <c r="D34" s="51" t="str">
        <f>IF(Tours!$AE36&gt;0,CONCATENATE((VLOOKUP($C34,Inscription!$A$12:$G$211,3,FALSE)),"   ",(VLOOKUP($C34,Inscription!$A$12:$G$211,4,FALSE)))," ")</f>
        <v> </v>
      </c>
      <c r="E34" s="52"/>
      <c r="F34" s="61" t="str">
        <f>IF(Tours!$AE36&gt;0,(VLOOKUP($C34,Inscription!$A$12:$G$211,5,FALSE))," ")</f>
        <v> </v>
      </c>
      <c r="G34" s="10" t="str">
        <f>IF(Tours!$AE36&gt;0,(VLOOKUP($C34,Inscription!$A$12:$G$211,7,FALSE))," ")</f>
        <v> </v>
      </c>
      <c r="H34" s="61" t="str">
        <f>LEFT(IF(Tours!$AE36&gt;0,(VLOOKUP($C34,Inscription!$A$12:$G$211,6,FALSE))," "),8)</f>
        <v> </v>
      </c>
      <c r="I34" s="21">
        <f>Tours!AG36</f>
        <v>0</v>
      </c>
      <c r="J34" s="122" t="str">
        <f>IF(COUNTIF($F$4:$F34,F34)&lt;2,$F34," ")</f>
        <v> </v>
      </c>
      <c r="K34" s="122">
        <f t="shared" si="3"/>
        <v>31</v>
      </c>
      <c r="L34" s="122" t="str">
        <f>IF(COUNTIF($F$4:$F34,F34)&lt;3,$F34," ")</f>
        <v> </v>
      </c>
      <c r="M34" s="122">
        <f t="shared" si="4"/>
        <v>31</v>
      </c>
      <c r="N34" s="123">
        <f t="shared" si="5"/>
      </c>
      <c r="O34" s="123">
        <f t="shared" si="6"/>
        <v>1000</v>
      </c>
      <c r="P34" s="122" t="str">
        <f>IF(COUNTIF($F$4:$F34,J34)&lt;4,$F34," ")</f>
        <v> </v>
      </c>
      <c r="Q34" s="122">
        <f t="shared" si="7"/>
        <v>31</v>
      </c>
      <c r="R34" s="123">
        <f t="shared" si="8"/>
      </c>
      <c r="S34" s="123">
        <f t="shared" si="9"/>
      </c>
      <c r="T34" s="122">
        <f t="shared" si="10"/>
      </c>
      <c r="U34" s="76" t="str">
        <f t="shared" si="0"/>
        <v>X</v>
      </c>
      <c r="V34" s="124">
        <f t="shared" si="1"/>
        <v>31</v>
      </c>
      <c r="W34" s="133" t="str">
        <f>IF(Tours!$AE36&gt;0,(VLOOKUP($C34,Inscription!$A$12:$H$211,6,FALSE))," ")</f>
        <v> </v>
      </c>
      <c r="X34" s="54">
        <f>IF(Tours!AE36&gt;0,LEFT(H34,1),"")</f>
      </c>
    </row>
    <row r="35" spans="1:30" ht="15">
      <c r="A35" s="131">
        <f t="shared" si="2"/>
        <v>32</v>
      </c>
      <c r="B35" s="132">
        <v>32</v>
      </c>
      <c r="C35" s="20">
        <f>IF(Tours!AE37&gt;0,Tours!AE37,"")</f>
      </c>
      <c r="D35" s="51" t="str">
        <f>IF(Tours!$AE37&gt;0,CONCATENATE((VLOOKUP($C35,Inscription!$A$12:$G$211,3,FALSE)),"   ",(VLOOKUP($C35,Inscription!$A$12:$G$211,4,FALSE)))," ")</f>
        <v> </v>
      </c>
      <c r="E35" s="52"/>
      <c r="F35" s="61" t="str">
        <f>IF(Tours!$AE37&gt;0,(VLOOKUP($C35,Inscription!$A$12:$G$211,5,FALSE))," ")</f>
        <v> </v>
      </c>
      <c r="G35" s="10" t="str">
        <f>IF(Tours!$AE37&gt;0,(VLOOKUP($C35,Inscription!$A$12:$G$211,7,FALSE))," ")</f>
        <v> </v>
      </c>
      <c r="H35" s="61" t="str">
        <f>LEFT(IF(Tours!$AE37&gt;0,(VLOOKUP($C35,Inscription!$A$12:$G$211,6,FALSE))," "),8)</f>
        <v> </v>
      </c>
      <c r="I35" s="21">
        <f>Tours!AG37</f>
        <v>0</v>
      </c>
      <c r="J35" s="122" t="str">
        <f>IF(COUNTIF($F$4:$F35,F35)&lt;2,$F35," ")</f>
        <v> </v>
      </c>
      <c r="K35" s="122">
        <f t="shared" si="3"/>
        <v>32</v>
      </c>
      <c r="L35" s="122" t="str">
        <f>IF(COUNTIF($F$4:$F35,F35)&lt;3,$F35," ")</f>
        <v> </v>
      </c>
      <c r="M35" s="122">
        <f t="shared" si="4"/>
        <v>32</v>
      </c>
      <c r="N35" s="123">
        <f t="shared" si="5"/>
      </c>
      <c r="O35" s="123">
        <f t="shared" si="6"/>
        <v>1000</v>
      </c>
      <c r="P35" s="122" t="str">
        <f>IF(COUNTIF($F$4:$F35,J35)&lt;4,$F35," ")</f>
        <v> </v>
      </c>
      <c r="Q35" s="122">
        <f t="shared" si="7"/>
        <v>32</v>
      </c>
      <c r="R35" s="123">
        <f t="shared" si="8"/>
      </c>
      <c r="S35" s="123">
        <f t="shared" si="9"/>
      </c>
      <c r="T35" s="122">
        <f t="shared" si="10"/>
      </c>
      <c r="U35" s="76" t="str">
        <f t="shared" si="0"/>
        <v>X</v>
      </c>
      <c r="V35" s="124">
        <f t="shared" si="1"/>
        <v>32</v>
      </c>
      <c r="W35" s="133" t="str">
        <f>IF(Tours!$AE37&gt;0,(VLOOKUP($C35,Inscription!$A$12:$H$211,6,FALSE))," ")</f>
        <v> </v>
      </c>
      <c r="X35" s="54">
        <f>IF(Tours!AE37&gt;0,LEFT(H35,1),"")</f>
      </c>
      <c r="Y35" s="1">
        <v>1</v>
      </c>
      <c r="Z35" s="126">
        <v>0</v>
      </c>
      <c r="AA35" s="118">
        <v>1000</v>
      </c>
      <c r="AB35" s="118">
        <v>1000</v>
      </c>
      <c r="AC35" s="118">
        <v>1000</v>
      </c>
      <c r="AD35" s="119" t="str">
        <f aca="true" t="shared" si="15" ref="AD35:AD59">IF(Z35=" "," ",IF($Z35&gt;0,SUM(AA35+AB35+AC35)," "))</f>
        <v> </v>
      </c>
    </row>
    <row r="36" spans="1:30" ht="15">
      <c r="A36" s="131">
        <f t="shared" si="2"/>
        <v>33</v>
      </c>
      <c r="B36" s="132">
        <v>33</v>
      </c>
      <c r="C36" s="20">
        <f>IF(Tours!AE38&gt;0,Tours!AE38,"")</f>
      </c>
      <c r="D36" s="51" t="str">
        <f>IF(Tours!$AE38&gt;0,CONCATENATE((VLOOKUP($C36,Inscription!$A$12:$G$211,3,FALSE)),"   ",(VLOOKUP($C36,Inscription!$A$12:$G$211,4,FALSE)))," ")</f>
        <v> </v>
      </c>
      <c r="E36" s="52"/>
      <c r="F36" s="61" t="str">
        <f>IF(Tours!$AE38&gt;0,(VLOOKUP($C36,Inscription!$A$12:$G$211,5,FALSE))," ")</f>
        <v> </v>
      </c>
      <c r="G36" s="10" t="str">
        <f>IF(Tours!$AE38&gt;0,(VLOOKUP($C36,Inscription!$A$12:$G$211,7,FALSE))," ")</f>
        <v> </v>
      </c>
      <c r="H36" s="61" t="str">
        <f>LEFT(IF(Tours!$AE38&gt;0,(VLOOKUP($C36,Inscription!$A$12:$G$211,6,FALSE))," "),8)</f>
        <v> </v>
      </c>
      <c r="I36" s="21">
        <f>Tours!AG38</f>
        <v>0</v>
      </c>
      <c r="J36" s="122" t="str">
        <f>IF(COUNTIF($F$4:$F36,F36)&lt;2,$F36," ")</f>
        <v> </v>
      </c>
      <c r="K36" s="122">
        <f t="shared" si="3"/>
        <v>33</v>
      </c>
      <c r="L36" s="122" t="str">
        <f>IF(COUNTIF($F$4:$F36,F36)&lt;3,$F36," ")</f>
        <v> </v>
      </c>
      <c r="M36" s="122">
        <f t="shared" si="4"/>
        <v>33</v>
      </c>
      <c r="N36" s="123">
        <f t="shared" si="5"/>
      </c>
      <c r="O36" s="123">
        <f t="shared" si="6"/>
        <v>1000</v>
      </c>
      <c r="P36" s="122" t="str">
        <f>IF(COUNTIF($F$4:$F36,J36)&lt;4,$F36," ")</f>
        <v> </v>
      </c>
      <c r="Q36" s="122">
        <f t="shared" si="7"/>
        <v>33</v>
      </c>
      <c r="R36" s="123">
        <f t="shared" si="8"/>
      </c>
      <c r="S36" s="123">
        <f t="shared" si="9"/>
      </c>
      <c r="T36" s="122">
        <f t="shared" si="10"/>
      </c>
      <c r="U36" s="76" t="str">
        <f t="shared" si="0"/>
        <v>X</v>
      </c>
      <c r="V36" s="124">
        <f t="shared" si="1"/>
        <v>33</v>
      </c>
      <c r="W36" s="133" t="str">
        <f>IF(Tours!$AE38&gt;0,(VLOOKUP($C36,Inscription!$A$12:$H$211,6,FALSE))," ")</f>
        <v> </v>
      </c>
      <c r="X36" s="54">
        <f>IF(Tours!AE38&gt;0,LEFT(H36,1),"")</f>
      </c>
      <c r="Y36" s="1">
        <v>2</v>
      </c>
      <c r="Z36" s="126">
        <v>0</v>
      </c>
      <c r="AA36" s="118">
        <v>1000</v>
      </c>
      <c r="AB36" s="118">
        <v>1000</v>
      </c>
      <c r="AC36" s="118">
        <v>1000</v>
      </c>
      <c r="AD36" s="119" t="str">
        <f t="shared" si="15"/>
        <v> </v>
      </c>
    </row>
    <row r="37" spans="1:30" ht="15">
      <c r="A37" s="131">
        <f t="shared" si="2"/>
        <v>34</v>
      </c>
      <c r="B37" s="132">
        <v>34</v>
      </c>
      <c r="C37" s="20">
        <f>IF(Tours!AE39&gt;0,Tours!AE39,"")</f>
      </c>
      <c r="D37" s="51" t="str">
        <f>IF(Tours!$AE39&gt;0,CONCATENATE((VLOOKUP($C37,Inscription!$A$12:$G$211,3,FALSE)),"   ",(VLOOKUP($C37,Inscription!$A$12:$G$211,4,FALSE)))," ")</f>
        <v> </v>
      </c>
      <c r="E37" s="52"/>
      <c r="F37" s="61" t="str">
        <f>IF(Tours!$AE39&gt;0,(VLOOKUP($C37,Inscription!$A$12:$G$211,5,FALSE))," ")</f>
        <v> </v>
      </c>
      <c r="G37" s="10" t="str">
        <f>IF(Tours!$AE39&gt;0,(VLOOKUP($C37,Inscription!$A$12:$G$211,7,FALSE))," ")</f>
        <v> </v>
      </c>
      <c r="H37" s="61" t="str">
        <f>LEFT(IF(Tours!$AE39&gt;0,(VLOOKUP($C37,Inscription!$A$12:$G$211,6,FALSE))," "),8)</f>
        <v> </v>
      </c>
      <c r="I37" s="21">
        <f>Tours!AG39</f>
        <v>0</v>
      </c>
      <c r="J37" s="122" t="str">
        <f>IF(COUNTIF($F$4:$F37,F37)&lt;2,$F37," ")</f>
        <v> </v>
      </c>
      <c r="K37" s="122">
        <f t="shared" si="3"/>
        <v>34</v>
      </c>
      <c r="L37" s="122" t="str">
        <f>IF(COUNTIF($F$4:$F37,F37)&lt;3,$F37," ")</f>
        <v> </v>
      </c>
      <c r="M37" s="122">
        <f t="shared" si="4"/>
        <v>34</v>
      </c>
      <c r="N37" s="123">
        <f t="shared" si="5"/>
      </c>
      <c r="O37" s="123">
        <f t="shared" si="6"/>
        <v>1000</v>
      </c>
      <c r="P37" s="122" t="str">
        <f>IF(COUNTIF($F$4:$F37,J37)&lt;4,$F37," ")</f>
        <v> </v>
      </c>
      <c r="Q37" s="122">
        <f t="shared" si="7"/>
        <v>34</v>
      </c>
      <c r="R37" s="123">
        <f t="shared" si="8"/>
      </c>
      <c r="S37" s="123">
        <f t="shared" si="9"/>
      </c>
      <c r="T37" s="122">
        <f t="shared" si="10"/>
      </c>
      <c r="U37" s="76" t="str">
        <f t="shared" si="0"/>
        <v>X</v>
      </c>
      <c r="V37" s="124">
        <f t="shared" si="1"/>
        <v>34</v>
      </c>
      <c r="W37" s="133" t="str">
        <f>IF(Tours!$AE39&gt;0,(VLOOKUP($C37,Inscription!$A$12:$H$211,6,FALSE))," ")</f>
        <v> </v>
      </c>
      <c r="X37" s="54">
        <f>IF(Tours!AE39&gt;0,LEFT(H37,1),"")</f>
      </c>
      <c r="Y37" s="1">
        <v>3</v>
      </c>
      <c r="Z37" s="126">
        <v>0</v>
      </c>
      <c r="AA37" s="118">
        <v>1000</v>
      </c>
      <c r="AB37" s="118">
        <v>1000</v>
      </c>
      <c r="AC37" s="118">
        <v>1000</v>
      </c>
      <c r="AD37" s="119" t="str">
        <f t="shared" si="15"/>
        <v> </v>
      </c>
    </row>
    <row r="38" spans="1:30" ht="15">
      <c r="A38" s="131">
        <f t="shared" si="2"/>
        <v>35</v>
      </c>
      <c r="B38" s="132">
        <v>35</v>
      </c>
      <c r="C38" s="20">
        <f>IF(Tours!AE40&gt;0,Tours!AE40,"")</f>
      </c>
      <c r="D38" s="51" t="str">
        <f>IF(Tours!$AE40&gt;0,CONCATENATE((VLOOKUP($C38,Inscription!$A$12:$G$211,3,FALSE)),"   ",(VLOOKUP($C38,Inscription!$A$12:$G$211,4,FALSE)))," ")</f>
        <v> </v>
      </c>
      <c r="E38" s="52"/>
      <c r="F38" s="61" t="str">
        <f>IF(Tours!$AE40&gt;0,(VLOOKUP($C38,Inscription!$A$12:$G$211,5,FALSE))," ")</f>
        <v> </v>
      </c>
      <c r="G38" s="10" t="str">
        <f>IF(Tours!$AE40&gt;0,(VLOOKUP($C38,Inscription!$A$12:$G$211,7,FALSE))," ")</f>
        <v> </v>
      </c>
      <c r="H38" s="61" t="str">
        <f>LEFT(IF(Tours!$AE40&gt;0,(VLOOKUP($C38,Inscription!$A$12:$G$211,6,FALSE))," "),8)</f>
        <v> </v>
      </c>
      <c r="I38" s="21">
        <f>Tours!AG40</f>
        <v>0</v>
      </c>
      <c r="J38" s="122" t="str">
        <f>IF(COUNTIF($F$4:$F38,F38)&lt;2,$F38," ")</f>
        <v> </v>
      </c>
      <c r="K38" s="122">
        <f t="shared" si="3"/>
        <v>35</v>
      </c>
      <c r="L38" s="122" t="str">
        <f>IF(COUNTIF($F$4:$F38,F38)&lt;3,$F38," ")</f>
        <v> </v>
      </c>
      <c r="M38" s="122">
        <f t="shared" si="4"/>
        <v>35</v>
      </c>
      <c r="N38" s="123">
        <f t="shared" si="5"/>
      </c>
      <c r="O38" s="123">
        <f t="shared" si="6"/>
        <v>1000</v>
      </c>
      <c r="P38" s="122" t="str">
        <f>IF(COUNTIF($F$4:$F38,J38)&lt;4,$F38," ")</f>
        <v> </v>
      </c>
      <c r="Q38" s="122">
        <f t="shared" si="7"/>
        <v>35</v>
      </c>
      <c r="R38" s="123">
        <f t="shared" si="8"/>
      </c>
      <c r="S38" s="123">
        <f t="shared" si="9"/>
      </c>
      <c r="T38" s="122">
        <f t="shared" si="10"/>
      </c>
      <c r="U38" s="76" t="str">
        <f t="shared" si="0"/>
        <v>X</v>
      </c>
      <c r="V38" s="124">
        <f t="shared" si="1"/>
        <v>35</v>
      </c>
      <c r="W38" s="133" t="str">
        <f>IF(Tours!$AE40&gt;0,(VLOOKUP($C38,Inscription!$A$12:$H$211,6,FALSE))," ")</f>
        <v> </v>
      </c>
      <c r="X38" s="54">
        <f>IF(Tours!AE40&gt;0,LEFT(H38,1),"")</f>
      </c>
      <c r="Y38" s="1">
        <v>4</v>
      </c>
      <c r="Z38" s="126">
        <v>0</v>
      </c>
      <c r="AA38" s="118">
        <v>1000</v>
      </c>
      <c r="AB38" s="118">
        <v>1000</v>
      </c>
      <c r="AC38" s="118">
        <v>1000</v>
      </c>
      <c r="AD38" s="119" t="str">
        <f t="shared" si="15"/>
        <v> </v>
      </c>
    </row>
    <row r="39" spans="1:30" ht="15">
      <c r="A39" s="131">
        <f t="shared" si="2"/>
        <v>36</v>
      </c>
      <c r="B39" s="132">
        <v>36</v>
      </c>
      <c r="C39" s="20">
        <f>IF(Tours!AE41&gt;0,Tours!AE41,"")</f>
      </c>
      <c r="D39" s="51" t="str">
        <f>IF(Tours!$AE41&gt;0,CONCATENATE((VLOOKUP($C39,Inscription!$A$12:$G$211,3,FALSE)),"   ",(VLOOKUP($C39,Inscription!$A$12:$G$211,4,FALSE)))," ")</f>
        <v> </v>
      </c>
      <c r="E39" s="52"/>
      <c r="F39" s="61" t="str">
        <f>IF(Tours!$AE41&gt;0,(VLOOKUP($C39,Inscription!$A$12:$G$211,5,FALSE))," ")</f>
        <v> </v>
      </c>
      <c r="G39" s="10" t="str">
        <f>IF(Tours!$AE41&gt;0,(VLOOKUP($C39,Inscription!$A$12:$G$211,7,FALSE))," ")</f>
        <v> </v>
      </c>
      <c r="H39" s="61" t="str">
        <f>LEFT(IF(Tours!$AE41&gt;0,(VLOOKUP($C39,Inscription!$A$12:$G$211,6,FALSE))," "),8)</f>
        <v> </v>
      </c>
      <c r="I39" s="21">
        <f>Tours!AG41</f>
        <v>0</v>
      </c>
      <c r="J39" s="122" t="str">
        <f>IF(COUNTIF($F$4:$F39,F39)&lt;2,$F39," ")</f>
        <v> </v>
      </c>
      <c r="K39" s="122">
        <f t="shared" si="3"/>
        <v>36</v>
      </c>
      <c r="L39" s="122" t="str">
        <f>IF(COUNTIF($F$4:$F39,F39)&lt;3,$F39," ")</f>
        <v> </v>
      </c>
      <c r="M39" s="122">
        <f t="shared" si="4"/>
        <v>36</v>
      </c>
      <c r="N39" s="123">
        <f t="shared" si="5"/>
      </c>
      <c r="O39" s="123">
        <f t="shared" si="6"/>
        <v>1000</v>
      </c>
      <c r="P39" s="122" t="str">
        <f>IF(COUNTIF($F$4:$F39,J39)&lt;4,$F39," ")</f>
        <v> </v>
      </c>
      <c r="Q39" s="122">
        <f t="shared" si="7"/>
        <v>36</v>
      </c>
      <c r="R39" s="123">
        <f t="shared" si="8"/>
      </c>
      <c r="S39" s="123">
        <f t="shared" si="9"/>
      </c>
      <c r="T39" s="122">
        <f t="shared" si="10"/>
      </c>
      <c r="U39" s="76" t="str">
        <f t="shared" si="0"/>
        <v>X</v>
      </c>
      <c r="V39" s="124">
        <f t="shared" si="1"/>
        <v>36</v>
      </c>
      <c r="W39" s="133" t="str">
        <f>IF(Tours!$AE41&gt;0,(VLOOKUP($C39,Inscription!$A$12:$H$211,6,FALSE))," ")</f>
        <v> </v>
      </c>
      <c r="X39" s="54">
        <f>IF(Tours!AE41&gt;0,LEFT(H39,1),"")</f>
      </c>
      <c r="Y39" s="1">
        <v>5</v>
      </c>
      <c r="Z39" s="126">
        <v>0</v>
      </c>
      <c r="AA39" s="118">
        <v>1000</v>
      </c>
      <c r="AB39" s="118">
        <v>1000</v>
      </c>
      <c r="AC39" s="118">
        <v>1000</v>
      </c>
      <c r="AD39" s="119" t="str">
        <f t="shared" si="15"/>
        <v> </v>
      </c>
    </row>
    <row r="40" spans="1:30" ht="15">
      <c r="A40" s="131">
        <f t="shared" si="2"/>
        <v>37</v>
      </c>
      <c r="B40" s="132">
        <v>37</v>
      </c>
      <c r="C40" s="20">
        <f>IF(Tours!AE42&gt;0,Tours!AE42,"")</f>
      </c>
      <c r="D40" s="51" t="str">
        <f>IF(Tours!$AE42&gt;0,CONCATENATE((VLOOKUP($C40,Inscription!$A$12:$G$211,3,FALSE)),"   ",(VLOOKUP($C40,Inscription!$A$12:$G$211,4,FALSE)))," ")</f>
        <v> </v>
      </c>
      <c r="E40" s="52"/>
      <c r="F40" s="61" t="str">
        <f>IF(Tours!$AE42&gt;0,(VLOOKUP($C40,Inscription!$A$12:$G$211,5,FALSE))," ")</f>
        <v> </v>
      </c>
      <c r="G40" s="10" t="str">
        <f>IF(Tours!$AE42&gt;0,(VLOOKUP($C40,Inscription!$A$12:$G$211,7,FALSE))," ")</f>
        <v> </v>
      </c>
      <c r="H40" s="61" t="str">
        <f>LEFT(IF(Tours!$AE42&gt;0,(VLOOKUP($C40,Inscription!$A$12:$G$211,6,FALSE))," "),8)</f>
        <v> </v>
      </c>
      <c r="I40" s="21">
        <f>Tours!AG42</f>
        <v>0</v>
      </c>
      <c r="J40" s="122" t="str">
        <f>IF(COUNTIF($F$4:$F40,F40)&lt;2,$F40," ")</f>
        <v> </v>
      </c>
      <c r="K40" s="122">
        <f t="shared" si="3"/>
        <v>37</v>
      </c>
      <c r="L40" s="122" t="str">
        <f>IF(COUNTIF($F$4:$F40,F40)&lt;3,$F40," ")</f>
        <v> </v>
      </c>
      <c r="M40" s="122">
        <f t="shared" si="4"/>
        <v>37</v>
      </c>
      <c r="N40" s="123">
        <f t="shared" si="5"/>
      </c>
      <c r="O40" s="123">
        <f t="shared" si="6"/>
        <v>1000</v>
      </c>
      <c r="P40" s="122" t="str">
        <f>IF(COUNTIF($F$4:$F40,J40)&lt;4,$F40," ")</f>
        <v> </v>
      </c>
      <c r="Q40" s="122">
        <f t="shared" si="7"/>
        <v>37</v>
      </c>
      <c r="R40" s="123">
        <f t="shared" si="8"/>
      </c>
      <c r="S40" s="123">
        <f t="shared" si="9"/>
      </c>
      <c r="T40" s="122">
        <f t="shared" si="10"/>
      </c>
      <c r="U40" s="76" t="str">
        <f t="shared" si="0"/>
        <v>X</v>
      </c>
      <c r="V40" s="124">
        <f t="shared" si="1"/>
        <v>37</v>
      </c>
      <c r="W40" s="133" t="str">
        <f>IF(Tours!$AE42&gt;0,(VLOOKUP($C40,Inscription!$A$12:$H$211,6,FALSE))," ")</f>
        <v> </v>
      </c>
      <c r="X40" s="54">
        <f>IF(Tours!AE42&gt;0,LEFT(H40,1),"")</f>
      </c>
      <c r="Y40" s="1">
        <v>6</v>
      </c>
      <c r="Z40" s="126">
        <v>0</v>
      </c>
      <c r="AA40" s="118">
        <v>1000</v>
      </c>
      <c r="AB40" s="118">
        <v>1000</v>
      </c>
      <c r="AC40" s="118">
        <v>1000</v>
      </c>
      <c r="AD40" s="119" t="str">
        <f t="shared" si="15"/>
        <v> </v>
      </c>
    </row>
    <row r="41" spans="1:30" ht="15">
      <c r="A41" s="131">
        <f t="shared" si="2"/>
        <v>38</v>
      </c>
      <c r="B41" s="132">
        <v>38</v>
      </c>
      <c r="C41" s="20">
        <f>IF(Tours!AE43&gt;0,Tours!AE43,"")</f>
      </c>
      <c r="D41" s="51" t="str">
        <f>IF(Tours!$AE43&gt;0,CONCATENATE((VLOOKUP($C41,Inscription!$A$12:$G$211,3,FALSE)),"   ",(VLOOKUP($C41,Inscription!$A$12:$G$211,4,FALSE)))," ")</f>
        <v> </v>
      </c>
      <c r="E41" s="52"/>
      <c r="F41" s="61" t="str">
        <f>IF(Tours!$AE43&gt;0,(VLOOKUP($C41,Inscription!$A$12:$G$211,5,FALSE))," ")</f>
        <v> </v>
      </c>
      <c r="G41" s="10" t="str">
        <f>IF(Tours!$AE43&gt;0,(VLOOKUP($C41,Inscription!$A$12:$G$211,7,FALSE))," ")</f>
        <v> </v>
      </c>
      <c r="H41" s="61" t="str">
        <f>LEFT(IF(Tours!$AE43&gt;0,(VLOOKUP($C41,Inscription!$A$12:$G$211,6,FALSE))," "),8)</f>
        <v> </v>
      </c>
      <c r="I41" s="21">
        <f>Tours!AG43</f>
        <v>0</v>
      </c>
      <c r="J41" s="122" t="str">
        <f>IF(COUNTIF($F$4:$F41,F41)&lt;2,$F41," ")</f>
        <v> </v>
      </c>
      <c r="K41" s="122">
        <f t="shared" si="3"/>
        <v>38</v>
      </c>
      <c r="L41" s="122" t="str">
        <f>IF(COUNTIF($F$4:$F41,F41)&lt;3,$F41," ")</f>
        <v> </v>
      </c>
      <c r="M41" s="122">
        <f t="shared" si="4"/>
        <v>38</v>
      </c>
      <c r="N41" s="123">
        <f t="shared" si="5"/>
      </c>
      <c r="O41" s="123">
        <f t="shared" si="6"/>
        <v>1000</v>
      </c>
      <c r="P41" s="122" t="str">
        <f>IF(COUNTIF($F$4:$F41,J41)&lt;4,$F41," ")</f>
        <v> </v>
      </c>
      <c r="Q41" s="122">
        <f t="shared" si="7"/>
        <v>38</v>
      </c>
      <c r="R41" s="123">
        <f t="shared" si="8"/>
      </c>
      <c r="S41" s="123">
        <f t="shared" si="9"/>
      </c>
      <c r="T41" s="122">
        <f t="shared" si="10"/>
      </c>
      <c r="U41" s="76" t="str">
        <f t="shared" si="0"/>
        <v>X</v>
      </c>
      <c r="V41" s="124">
        <f t="shared" si="1"/>
        <v>38</v>
      </c>
      <c r="W41" s="133" t="str">
        <f>IF(Tours!$AE43&gt;0,(VLOOKUP($C41,Inscription!$A$12:$H$211,6,FALSE))," ")</f>
        <v> </v>
      </c>
      <c r="X41" s="54">
        <f>IF(Tours!AE43&gt;0,LEFT(H41,1),"")</f>
      </c>
      <c r="Y41" s="1">
        <v>7</v>
      </c>
      <c r="Z41" s="126">
        <v>0</v>
      </c>
      <c r="AA41" s="118">
        <v>1000</v>
      </c>
      <c r="AB41" s="118">
        <v>1000</v>
      </c>
      <c r="AC41" s="118">
        <v>1000</v>
      </c>
      <c r="AD41" s="119" t="str">
        <f t="shared" si="15"/>
        <v> </v>
      </c>
    </row>
    <row r="42" spans="1:30" ht="15">
      <c r="A42" s="131">
        <f t="shared" si="2"/>
        <v>39</v>
      </c>
      <c r="B42" s="132">
        <v>39</v>
      </c>
      <c r="C42" s="20">
        <f>IF(Tours!AE44&gt;0,Tours!AE44,"")</f>
      </c>
      <c r="D42" s="51" t="str">
        <f>IF(Tours!$AE44&gt;0,CONCATENATE((VLOOKUP($C42,Inscription!$A$12:$G$211,3,FALSE)),"   ",(VLOOKUP($C42,Inscription!$A$12:$G$211,4,FALSE)))," ")</f>
        <v> </v>
      </c>
      <c r="E42" s="52"/>
      <c r="F42" s="61" t="str">
        <f>IF(Tours!$AE44&gt;0,(VLOOKUP($C42,Inscription!$A$12:$G$211,5,FALSE))," ")</f>
        <v> </v>
      </c>
      <c r="G42" s="10" t="str">
        <f>IF(Tours!$AE44&gt;0,(VLOOKUP($C42,Inscription!$A$12:$G$211,7,FALSE))," ")</f>
        <v> </v>
      </c>
      <c r="H42" s="61" t="str">
        <f>LEFT(IF(Tours!$AE44&gt;0,(VLOOKUP($C42,Inscription!$A$12:$G$211,6,FALSE))," "),8)</f>
        <v> </v>
      </c>
      <c r="I42" s="21">
        <f>Tours!AG44</f>
        <v>0</v>
      </c>
      <c r="J42" s="122" t="str">
        <f>IF(COUNTIF($F$4:$F42,F42)&lt;2,$F42," ")</f>
        <v> </v>
      </c>
      <c r="K42" s="122">
        <f t="shared" si="3"/>
        <v>39</v>
      </c>
      <c r="L42" s="122" t="str">
        <f>IF(COUNTIF($F$4:$F42,F42)&lt;3,$F42," ")</f>
        <v> </v>
      </c>
      <c r="M42" s="122">
        <f t="shared" si="4"/>
        <v>39</v>
      </c>
      <c r="N42" s="123">
        <f t="shared" si="5"/>
      </c>
      <c r="O42" s="123">
        <f t="shared" si="6"/>
        <v>1000</v>
      </c>
      <c r="P42" s="122" t="str">
        <f>IF(COUNTIF($F$4:$F42,J42)&lt;4,$F42," ")</f>
        <v> </v>
      </c>
      <c r="Q42" s="122">
        <f t="shared" si="7"/>
        <v>39</v>
      </c>
      <c r="R42" s="123">
        <f t="shared" si="8"/>
      </c>
      <c r="S42" s="123">
        <f t="shared" si="9"/>
      </c>
      <c r="T42" s="122">
        <f t="shared" si="10"/>
      </c>
      <c r="U42" s="76" t="str">
        <f t="shared" si="0"/>
        <v>X</v>
      </c>
      <c r="V42" s="124">
        <f t="shared" si="1"/>
        <v>39</v>
      </c>
      <c r="W42" s="133" t="str">
        <f>IF(Tours!$AE44&gt;0,(VLOOKUP($C42,Inscription!$A$12:$H$211,6,FALSE))," ")</f>
        <v> </v>
      </c>
      <c r="X42" s="54">
        <f>IF(Tours!AE44&gt;0,LEFT(H42,1),"")</f>
      </c>
      <c r="Y42" s="1">
        <v>8</v>
      </c>
      <c r="Z42" s="126">
        <v>0</v>
      </c>
      <c r="AA42" s="118">
        <v>1000</v>
      </c>
      <c r="AB42" s="118">
        <v>1000</v>
      </c>
      <c r="AC42" s="118">
        <v>1000</v>
      </c>
      <c r="AD42" s="119" t="str">
        <f t="shared" si="15"/>
        <v> </v>
      </c>
    </row>
    <row r="43" spans="1:30" ht="15">
      <c r="A43" s="131">
        <f t="shared" si="2"/>
        <v>40</v>
      </c>
      <c r="B43" s="132">
        <v>40</v>
      </c>
      <c r="C43" s="20">
        <f>IF(Tours!AE45&gt;0,Tours!AE45,"")</f>
      </c>
      <c r="D43" s="51" t="str">
        <f>IF(Tours!$AE45&gt;0,CONCATENATE((VLOOKUP($C43,Inscription!$A$12:$G$211,3,FALSE)),"   ",(VLOOKUP($C43,Inscription!$A$12:$G$211,4,FALSE)))," ")</f>
        <v> </v>
      </c>
      <c r="E43" s="52"/>
      <c r="F43" s="61" t="str">
        <f>IF(Tours!$AE45&gt;0,(VLOOKUP($C43,Inscription!$A$12:$G$211,5,FALSE))," ")</f>
        <v> </v>
      </c>
      <c r="G43" s="10" t="str">
        <f>IF(Tours!$AE45&gt;0,(VLOOKUP($C43,Inscription!$A$12:$G$211,7,FALSE))," ")</f>
        <v> </v>
      </c>
      <c r="H43" s="61" t="str">
        <f>LEFT(IF(Tours!$AE45&gt;0,(VLOOKUP($C43,Inscription!$A$12:$G$211,6,FALSE))," "),8)</f>
        <v> </v>
      </c>
      <c r="I43" s="21">
        <f>Tours!AG45</f>
        <v>0</v>
      </c>
      <c r="J43" s="122" t="str">
        <f>IF(COUNTIF($F$4:$F43,F43)&lt;2,$F43," ")</f>
        <v> </v>
      </c>
      <c r="K43" s="122">
        <f t="shared" si="3"/>
        <v>40</v>
      </c>
      <c r="L43" s="122" t="str">
        <f>IF(COUNTIF($F$4:$F43,F43)&lt;3,$F43," ")</f>
        <v> </v>
      </c>
      <c r="M43" s="122">
        <f t="shared" si="4"/>
        <v>40</v>
      </c>
      <c r="N43" s="123">
        <f t="shared" si="5"/>
      </c>
      <c r="O43" s="123">
        <f t="shared" si="6"/>
        <v>1000</v>
      </c>
      <c r="P43" s="122" t="str">
        <f>IF(COUNTIF($F$4:$F43,J43)&lt;4,$F43," ")</f>
        <v> </v>
      </c>
      <c r="Q43" s="122">
        <f t="shared" si="7"/>
        <v>40</v>
      </c>
      <c r="R43" s="123">
        <f t="shared" si="8"/>
      </c>
      <c r="S43" s="123">
        <f t="shared" si="9"/>
      </c>
      <c r="T43" s="122">
        <f t="shared" si="10"/>
      </c>
      <c r="U43" s="76" t="str">
        <f t="shared" si="0"/>
        <v>X</v>
      </c>
      <c r="V43" s="124">
        <f t="shared" si="1"/>
        <v>40</v>
      </c>
      <c r="W43" s="133" t="str">
        <f>IF(Tours!$AE45&gt;0,(VLOOKUP($C43,Inscription!$A$12:$H$211,6,FALSE))," ")</f>
        <v> </v>
      </c>
      <c r="X43" s="54">
        <f>IF(Tours!AE45&gt;0,LEFT(H43,1),"")</f>
      </c>
      <c r="Y43" s="1">
        <v>9</v>
      </c>
      <c r="Z43" s="126">
        <v>0</v>
      </c>
      <c r="AA43" s="118">
        <v>1000</v>
      </c>
      <c r="AB43" s="118">
        <v>1000</v>
      </c>
      <c r="AC43" s="118">
        <v>1000</v>
      </c>
      <c r="AD43" s="119" t="str">
        <f t="shared" si="15"/>
        <v> </v>
      </c>
    </row>
    <row r="44" spans="1:30" ht="15">
      <c r="A44" s="131">
        <f t="shared" si="2"/>
        <v>41</v>
      </c>
      <c r="B44" s="132">
        <v>41</v>
      </c>
      <c r="C44" s="20">
        <f>IF(Tours!AE46&gt;0,Tours!AE46,"")</f>
      </c>
      <c r="D44" s="51" t="str">
        <f>IF(Tours!$AE46&gt;0,CONCATENATE((VLOOKUP($C44,Inscription!$A$12:$G$211,3,FALSE)),"   ",(VLOOKUP($C44,Inscription!$A$12:$G$211,4,FALSE)))," ")</f>
        <v> </v>
      </c>
      <c r="E44" s="52"/>
      <c r="F44" s="61" t="str">
        <f>IF(Tours!$AE46&gt;0,(VLOOKUP($C44,Inscription!$A$12:$G$211,5,FALSE))," ")</f>
        <v> </v>
      </c>
      <c r="G44" s="10" t="str">
        <f>IF(Tours!$AE46&gt;0,(VLOOKUP($C44,Inscription!$A$12:$G$211,7,FALSE))," ")</f>
        <v> </v>
      </c>
      <c r="H44" s="61" t="str">
        <f>LEFT(IF(Tours!$AE46&gt;0,(VLOOKUP($C44,Inscription!$A$12:$G$211,6,FALSE))," "),8)</f>
        <v> </v>
      </c>
      <c r="I44" s="21">
        <f>Tours!AG46</f>
        <v>0</v>
      </c>
      <c r="J44" s="122" t="str">
        <f>IF(COUNTIF($F$4:$F44,F44)&lt;2,$F44," ")</f>
        <v> </v>
      </c>
      <c r="K44" s="122">
        <f t="shared" si="3"/>
        <v>41</v>
      </c>
      <c r="L44" s="122" t="str">
        <f>IF(COUNTIF($F$4:$F44,F44)&lt;3,$F44," ")</f>
        <v> </v>
      </c>
      <c r="M44" s="122">
        <f t="shared" si="4"/>
        <v>41</v>
      </c>
      <c r="N44" s="123">
        <f t="shared" si="5"/>
      </c>
      <c r="O44" s="123">
        <f t="shared" si="6"/>
        <v>1000</v>
      </c>
      <c r="P44" s="122" t="str">
        <f>IF(COUNTIF($F$4:$F44,J44)&lt;4,$F44," ")</f>
        <v> </v>
      </c>
      <c r="Q44" s="122">
        <f t="shared" si="7"/>
        <v>41</v>
      </c>
      <c r="R44" s="123">
        <f t="shared" si="8"/>
      </c>
      <c r="S44" s="123">
        <f t="shared" si="9"/>
      </c>
      <c r="T44" s="122">
        <f t="shared" si="10"/>
      </c>
      <c r="U44" s="76" t="str">
        <f t="shared" si="0"/>
        <v>X</v>
      </c>
      <c r="V44" s="124">
        <f t="shared" si="1"/>
        <v>41</v>
      </c>
      <c r="W44" s="133" t="str">
        <f>IF(Tours!$AE46&gt;0,(VLOOKUP($C44,Inscription!$A$12:$H$211,6,FALSE))," ")</f>
        <v> </v>
      </c>
      <c r="X44" s="54">
        <f>IF(Tours!AE46&gt;0,LEFT(H44,1),"")</f>
      </c>
      <c r="Y44" s="1">
        <v>10</v>
      </c>
      <c r="Z44" s="126">
        <v>0</v>
      </c>
      <c r="AA44" s="118">
        <v>1000</v>
      </c>
      <c r="AB44" s="118">
        <v>1000</v>
      </c>
      <c r="AC44" s="118">
        <v>1000</v>
      </c>
      <c r="AD44" s="119" t="str">
        <f t="shared" si="15"/>
        <v> </v>
      </c>
    </row>
    <row r="45" spans="1:30" ht="15">
      <c r="A45" s="131">
        <f t="shared" si="2"/>
        <v>42</v>
      </c>
      <c r="B45" s="132">
        <v>42</v>
      </c>
      <c r="C45" s="20">
        <f>IF(Tours!AE47&gt;0,Tours!AE47,"")</f>
      </c>
      <c r="D45" s="51" t="str">
        <f>IF(Tours!$AE47&gt;0,CONCATENATE((VLOOKUP($C45,Inscription!$A$12:$G$211,3,FALSE)),"   ",(VLOOKUP($C45,Inscription!$A$12:$G$211,4,FALSE)))," ")</f>
        <v> </v>
      </c>
      <c r="E45" s="52"/>
      <c r="F45" s="61" t="str">
        <f>IF(Tours!$AE47&gt;0,(VLOOKUP($C45,Inscription!$A$12:$G$211,5,FALSE))," ")</f>
        <v> </v>
      </c>
      <c r="G45" s="10" t="str">
        <f>IF(Tours!$AE47&gt;0,(VLOOKUP($C45,Inscription!$A$12:$G$211,7,FALSE))," ")</f>
        <v> </v>
      </c>
      <c r="H45" s="61" t="str">
        <f>LEFT(IF(Tours!$AE47&gt;0,(VLOOKUP($C45,Inscription!$A$12:$G$211,6,FALSE))," "),8)</f>
        <v> </v>
      </c>
      <c r="I45" s="21">
        <f>Tours!AG47</f>
        <v>0</v>
      </c>
      <c r="J45" s="122" t="str">
        <f>IF(COUNTIF($F$4:$F45,F45)&lt;2,$F45," ")</f>
        <v> </v>
      </c>
      <c r="K45" s="122">
        <f t="shared" si="3"/>
        <v>42</v>
      </c>
      <c r="L45" s="122" t="str">
        <f>IF(COUNTIF($F$4:$F45,F45)&lt;3,$F45," ")</f>
        <v> </v>
      </c>
      <c r="M45" s="122">
        <f t="shared" si="4"/>
        <v>42</v>
      </c>
      <c r="N45" s="123">
        <f t="shared" si="5"/>
      </c>
      <c r="O45" s="123">
        <f t="shared" si="6"/>
        <v>1000</v>
      </c>
      <c r="P45" s="122" t="str">
        <f>IF(COUNTIF($F$4:$F45,J45)&lt;4,$F45," ")</f>
        <v> </v>
      </c>
      <c r="Q45" s="122">
        <f t="shared" si="7"/>
        <v>42</v>
      </c>
      <c r="R45" s="123">
        <f t="shared" si="8"/>
      </c>
      <c r="S45" s="123">
        <f t="shared" si="9"/>
      </c>
      <c r="T45" s="122">
        <f t="shared" si="10"/>
      </c>
      <c r="U45" s="76" t="str">
        <f t="shared" si="0"/>
        <v>X</v>
      </c>
      <c r="V45" s="124">
        <f t="shared" si="1"/>
        <v>42</v>
      </c>
      <c r="W45" s="133" t="str">
        <f>IF(Tours!$AE47&gt;0,(VLOOKUP($C45,Inscription!$A$12:$H$211,6,FALSE))," ")</f>
        <v> </v>
      </c>
      <c r="X45" s="54">
        <f>IF(Tours!AE47&gt;0,LEFT(H45,1),"")</f>
      </c>
      <c r="Y45" s="1">
        <v>11</v>
      </c>
      <c r="Z45" s="126">
        <v>0</v>
      </c>
      <c r="AA45" s="118">
        <v>1000</v>
      </c>
      <c r="AB45" s="118">
        <v>1000</v>
      </c>
      <c r="AC45" s="118">
        <v>1000</v>
      </c>
      <c r="AD45" s="119" t="str">
        <f t="shared" si="15"/>
        <v> </v>
      </c>
    </row>
    <row r="46" spans="1:30" ht="15">
      <c r="A46" s="131">
        <f t="shared" si="2"/>
        <v>43</v>
      </c>
      <c r="B46" s="132">
        <v>43</v>
      </c>
      <c r="C46" s="20">
        <f>IF(Tours!AE48&gt;0,Tours!AE48,"")</f>
      </c>
      <c r="D46" s="51" t="str">
        <f>IF(Tours!$AE48&gt;0,CONCATENATE((VLOOKUP($C46,Inscription!$A$12:$G$211,3,FALSE)),"   ",(VLOOKUP($C46,Inscription!$A$12:$G$211,4,FALSE)))," ")</f>
        <v> </v>
      </c>
      <c r="E46" s="52"/>
      <c r="F46" s="61" t="str">
        <f>IF(Tours!$AE48&gt;0,(VLOOKUP($C46,Inscription!$A$12:$G$211,5,FALSE))," ")</f>
        <v> </v>
      </c>
      <c r="G46" s="10" t="str">
        <f>IF(Tours!$AE48&gt;0,(VLOOKUP($C46,Inscription!$A$12:$G$211,7,FALSE))," ")</f>
        <v> </v>
      </c>
      <c r="H46" s="61" t="str">
        <f>LEFT(IF(Tours!$AE48&gt;0,(VLOOKUP($C46,Inscription!$A$12:$G$211,6,FALSE))," "),8)</f>
        <v> </v>
      </c>
      <c r="I46" s="21">
        <f>Tours!AG48</f>
        <v>0</v>
      </c>
      <c r="J46" s="122" t="str">
        <f>IF(COUNTIF($F$4:$F46,F46)&lt;2,$F46," ")</f>
        <v> </v>
      </c>
      <c r="K46" s="122">
        <f t="shared" si="3"/>
        <v>43</v>
      </c>
      <c r="L46" s="122" t="str">
        <f>IF(COUNTIF($F$4:$F46,F46)&lt;3,$F46," ")</f>
        <v> </v>
      </c>
      <c r="M46" s="122">
        <f t="shared" si="4"/>
        <v>43</v>
      </c>
      <c r="N46" s="123">
        <f t="shared" si="5"/>
      </c>
      <c r="O46" s="123">
        <f t="shared" si="6"/>
        <v>1000</v>
      </c>
      <c r="P46" s="122" t="str">
        <f>IF(COUNTIF($F$4:$F46,J46)&lt;4,$F46," ")</f>
        <v> </v>
      </c>
      <c r="Q46" s="122">
        <f t="shared" si="7"/>
        <v>43</v>
      </c>
      <c r="R46" s="123">
        <f t="shared" si="8"/>
      </c>
      <c r="S46" s="123">
        <f t="shared" si="9"/>
      </c>
      <c r="T46" s="122">
        <f t="shared" si="10"/>
      </c>
      <c r="U46" s="76" t="str">
        <f t="shared" si="0"/>
        <v>X</v>
      </c>
      <c r="V46" s="124">
        <f t="shared" si="1"/>
        <v>43</v>
      </c>
      <c r="W46" s="133" t="str">
        <f>IF(Tours!$AE48&gt;0,(VLOOKUP($C46,Inscription!$A$12:$H$211,6,FALSE))," ")</f>
        <v> </v>
      </c>
      <c r="X46" s="54">
        <f>IF(Tours!AE48&gt;0,LEFT(H46,1),"")</f>
      </c>
      <c r="Y46" s="1">
        <v>12</v>
      </c>
      <c r="Z46" s="126">
        <v>0</v>
      </c>
      <c r="AA46" s="118">
        <v>1000</v>
      </c>
      <c r="AB46" s="118">
        <v>1000</v>
      </c>
      <c r="AC46" s="118">
        <v>1000</v>
      </c>
      <c r="AD46" s="119" t="str">
        <f t="shared" si="15"/>
        <v> </v>
      </c>
    </row>
    <row r="47" spans="1:30" ht="15">
      <c r="A47" s="131">
        <f t="shared" si="2"/>
        <v>44</v>
      </c>
      <c r="B47" s="132">
        <v>44</v>
      </c>
      <c r="C47" s="20">
        <f>IF(Tours!AE49&gt;0,Tours!AE49,"")</f>
      </c>
      <c r="D47" s="51" t="str">
        <f>IF(Tours!$AE49&gt;0,CONCATENATE((VLOOKUP($C47,Inscription!$A$12:$G$211,3,FALSE)),"   ",(VLOOKUP($C47,Inscription!$A$12:$G$211,4,FALSE)))," ")</f>
        <v> </v>
      </c>
      <c r="E47" s="52"/>
      <c r="F47" s="61" t="str">
        <f>IF(Tours!$AE49&gt;0,(VLOOKUP($C47,Inscription!$A$12:$G$211,5,FALSE))," ")</f>
        <v> </v>
      </c>
      <c r="G47" s="10" t="str">
        <f>IF(Tours!$AE49&gt;0,(VLOOKUP($C47,Inscription!$A$12:$G$211,7,FALSE))," ")</f>
        <v> </v>
      </c>
      <c r="H47" s="61" t="str">
        <f>LEFT(IF(Tours!$AE49&gt;0,(VLOOKUP($C47,Inscription!$A$12:$G$211,6,FALSE))," "),8)</f>
        <v> </v>
      </c>
      <c r="I47" s="21">
        <f>Tours!AG49</f>
        <v>0</v>
      </c>
      <c r="J47" s="122" t="str">
        <f>IF(COUNTIF($F$4:$F47,F47)&lt;2,$F47," ")</f>
        <v> </v>
      </c>
      <c r="K47" s="122">
        <f t="shared" si="3"/>
        <v>44</v>
      </c>
      <c r="L47" s="122" t="str">
        <f>IF(COUNTIF($F$4:$F47,F47)&lt;3,$F47," ")</f>
        <v> </v>
      </c>
      <c r="M47" s="122">
        <f t="shared" si="4"/>
        <v>44</v>
      </c>
      <c r="N47" s="123">
        <f t="shared" si="5"/>
      </c>
      <c r="O47" s="123">
        <f t="shared" si="6"/>
        <v>1000</v>
      </c>
      <c r="P47" s="122" t="str">
        <f>IF(COUNTIF($F$4:$F47,J47)&lt;4,$F47," ")</f>
        <v> </v>
      </c>
      <c r="Q47" s="122">
        <f t="shared" si="7"/>
        <v>44</v>
      </c>
      <c r="R47" s="123">
        <f t="shared" si="8"/>
      </c>
      <c r="S47" s="123">
        <f t="shared" si="9"/>
      </c>
      <c r="T47" s="122">
        <f t="shared" si="10"/>
      </c>
      <c r="U47" s="76" t="str">
        <f t="shared" si="0"/>
        <v>X</v>
      </c>
      <c r="V47" s="124">
        <f t="shared" si="1"/>
        <v>44</v>
      </c>
      <c r="W47" s="133" t="str">
        <f>IF(Tours!$AE49&gt;0,(VLOOKUP($C47,Inscription!$A$12:$H$211,6,FALSE))," ")</f>
        <v> </v>
      </c>
      <c r="X47" s="54">
        <f>IF(Tours!AE49&gt;0,LEFT(H47,1),"")</f>
      </c>
      <c r="Y47" s="1">
        <v>13</v>
      </c>
      <c r="Z47" s="126">
        <v>0</v>
      </c>
      <c r="AA47" s="118">
        <v>1000</v>
      </c>
      <c r="AB47" s="118">
        <v>1000</v>
      </c>
      <c r="AC47" s="118">
        <v>1000</v>
      </c>
      <c r="AD47" s="119" t="str">
        <f t="shared" si="15"/>
        <v> </v>
      </c>
    </row>
    <row r="48" spans="1:30" ht="15">
      <c r="A48" s="131">
        <f t="shared" si="2"/>
        <v>45</v>
      </c>
      <c r="B48" s="132">
        <v>45</v>
      </c>
      <c r="C48" s="20">
        <f>IF(Tours!AE50&gt;0,Tours!AE50,"")</f>
      </c>
      <c r="D48" s="51" t="str">
        <f>IF(Tours!$AE50&gt;0,CONCATENATE((VLOOKUP($C48,Inscription!$A$12:$G$211,3,FALSE)),"   ",(VLOOKUP($C48,Inscription!$A$12:$G$211,4,FALSE)))," ")</f>
        <v> </v>
      </c>
      <c r="E48" s="52"/>
      <c r="F48" s="61" t="str">
        <f>IF(Tours!$AE50&gt;0,(VLOOKUP($C48,Inscription!$A$12:$G$211,5,FALSE))," ")</f>
        <v> </v>
      </c>
      <c r="G48" s="10" t="str">
        <f>IF(Tours!$AE50&gt;0,(VLOOKUP($C48,Inscription!$A$12:$G$211,7,FALSE))," ")</f>
        <v> </v>
      </c>
      <c r="H48" s="61" t="str">
        <f>LEFT(IF(Tours!$AE50&gt;0,(VLOOKUP($C48,Inscription!$A$12:$G$211,6,FALSE))," "),8)</f>
        <v> </v>
      </c>
      <c r="I48" s="21">
        <f>Tours!AG50</f>
        <v>0</v>
      </c>
      <c r="J48" s="122" t="str">
        <f>IF(COUNTIF($F$4:$F48,F48)&lt;2,$F48," ")</f>
        <v> </v>
      </c>
      <c r="K48" s="122">
        <f t="shared" si="3"/>
        <v>45</v>
      </c>
      <c r="L48" s="122" t="str">
        <f>IF(COUNTIF($F$4:$F48,F48)&lt;3,$F48," ")</f>
        <v> </v>
      </c>
      <c r="M48" s="122">
        <f t="shared" si="4"/>
        <v>45</v>
      </c>
      <c r="N48" s="123">
        <f t="shared" si="5"/>
      </c>
      <c r="O48" s="123">
        <f t="shared" si="6"/>
        <v>1000</v>
      </c>
      <c r="P48" s="122" t="str">
        <f>IF(COUNTIF($F$4:$F48,J48)&lt;4,$F48," ")</f>
        <v> </v>
      </c>
      <c r="Q48" s="122">
        <f t="shared" si="7"/>
        <v>45</v>
      </c>
      <c r="R48" s="123">
        <f t="shared" si="8"/>
      </c>
      <c r="S48" s="123">
        <f t="shared" si="9"/>
      </c>
      <c r="T48" s="122">
        <f t="shared" si="10"/>
      </c>
      <c r="U48" s="76" t="str">
        <f t="shared" si="0"/>
        <v>X</v>
      </c>
      <c r="V48" s="124">
        <f t="shared" si="1"/>
        <v>45</v>
      </c>
      <c r="W48" s="133" t="str">
        <f>IF(Tours!$AE50&gt;0,(VLOOKUP($C48,Inscription!$A$12:$H$211,6,FALSE))," ")</f>
        <v> </v>
      </c>
      <c r="X48" s="54">
        <f>IF(Tours!AE50&gt;0,LEFT(H48,1),"")</f>
      </c>
      <c r="Y48" s="1">
        <v>14</v>
      </c>
      <c r="Z48" s="126">
        <v>0</v>
      </c>
      <c r="AA48" s="118">
        <v>1000</v>
      </c>
      <c r="AB48" s="118">
        <v>1000</v>
      </c>
      <c r="AC48" s="118">
        <v>1000</v>
      </c>
      <c r="AD48" s="119" t="str">
        <f t="shared" si="15"/>
        <v> </v>
      </c>
    </row>
    <row r="49" spans="1:30" ht="15">
      <c r="A49" s="131">
        <f t="shared" si="2"/>
        <v>46</v>
      </c>
      <c r="B49" s="132">
        <v>46</v>
      </c>
      <c r="C49" s="20">
        <f>IF(Tours!AE51&gt;0,Tours!AE51,"")</f>
      </c>
      <c r="D49" s="51" t="str">
        <f>IF(Tours!$AE51&gt;0,CONCATENATE((VLOOKUP($C49,Inscription!$A$12:$G$211,3,FALSE)),"   ",(VLOOKUP($C49,Inscription!$A$12:$G$211,4,FALSE)))," ")</f>
        <v> </v>
      </c>
      <c r="E49" s="52"/>
      <c r="F49" s="61" t="str">
        <f>IF(Tours!$AE51&gt;0,(VLOOKUP($C49,Inscription!$A$12:$G$211,5,FALSE))," ")</f>
        <v> </v>
      </c>
      <c r="G49" s="10" t="str">
        <f>IF(Tours!$AE51&gt;0,(VLOOKUP($C49,Inscription!$A$12:$G$211,7,FALSE))," ")</f>
        <v> </v>
      </c>
      <c r="H49" s="61" t="str">
        <f>LEFT(IF(Tours!$AE51&gt;0,(VLOOKUP($C49,Inscription!$A$12:$G$211,6,FALSE))," "),8)</f>
        <v> </v>
      </c>
      <c r="I49" s="21">
        <f>Tours!AG51</f>
        <v>0</v>
      </c>
      <c r="J49" s="122" t="str">
        <f>IF(COUNTIF($F$4:$F49,F49)&lt;2,$F49," ")</f>
        <v> </v>
      </c>
      <c r="K49" s="122">
        <f t="shared" si="3"/>
        <v>46</v>
      </c>
      <c r="L49" s="122" t="str">
        <f>IF(COUNTIF($F$4:$F49,F49)&lt;3,$F49," ")</f>
        <v> </v>
      </c>
      <c r="M49" s="122">
        <f t="shared" si="4"/>
        <v>46</v>
      </c>
      <c r="N49" s="123">
        <f t="shared" si="5"/>
      </c>
      <c r="O49" s="123">
        <f t="shared" si="6"/>
        <v>1000</v>
      </c>
      <c r="P49" s="122" t="str">
        <f>IF(COUNTIF($F$4:$F49,J49)&lt;4,$F49," ")</f>
        <v> </v>
      </c>
      <c r="Q49" s="122">
        <f t="shared" si="7"/>
        <v>46</v>
      </c>
      <c r="R49" s="123">
        <f t="shared" si="8"/>
      </c>
      <c r="S49" s="123">
        <f t="shared" si="9"/>
      </c>
      <c r="T49" s="122">
        <f t="shared" si="10"/>
      </c>
      <c r="U49" s="76" t="str">
        <f t="shared" si="0"/>
        <v>X</v>
      </c>
      <c r="V49" s="124">
        <f t="shared" si="1"/>
        <v>46</v>
      </c>
      <c r="W49" s="133" t="str">
        <f>IF(Tours!$AE51&gt;0,(VLOOKUP($C49,Inscription!$A$12:$H$211,6,FALSE))," ")</f>
        <v> </v>
      </c>
      <c r="X49" s="54">
        <f>IF(Tours!AE51&gt;0,LEFT(H49,1),"")</f>
      </c>
      <c r="Y49" s="1">
        <v>15</v>
      </c>
      <c r="Z49" s="126">
        <v>0</v>
      </c>
      <c r="AA49" s="118">
        <v>1000</v>
      </c>
      <c r="AB49" s="118">
        <v>1000</v>
      </c>
      <c r="AC49" s="118">
        <v>1000</v>
      </c>
      <c r="AD49" s="119" t="str">
        <f t="shared" si="15"/>
        <v> </v>
      </c>
    </row>
    <row r="50" spans="1:30" ht="15">
      <c r="A50" s="131">
        <f t="shared" si="2"/>
        <v>47</v>
      </c>
      <c r="B50" s="132">
        <v>47</v>
      </c>
      <c r="C50" s="20">
        <f>IF(Tours!AE52&gt;0,Tours!AE52,"")</f>
      </c>
      <c r="D50" s="51" t="str">
        <f>IF(Tours!$AE52&gt;0,CONCATENATE((VLOOKUP($C50,Inscription!$A$12:$G$211,3,FALSE)),"   ",(VLOOKUP($C50,Inscription!$A$12:$G$211,4,FALSE)))," ")</f>
        <v> </v>
      </c>
      <c r="E50" s="52"/>
      <c r="F50" s="61" t="str">
        <f>IF(Tours!$AE52&gt;0,(VLOOKUP($C50,Inscription!$A$12:$G$211,5,FALSE))," ")</f>
        <v> </v>
      </c>
      <c r="G50" s="10" t="str">
        <f>IF(Tours!$AE52&gt;0,(VLOOKUP($C50,Inscription!$A$12:$G$211,7,FALSE))," ")</f>
        <v> </v>
      </c>
      <c r="H50" s="61" t="str">
        <f>LEFT(IF(Tours!$AE52&gt;0,(VLOOKUP($C50,Inscription!$A$12:$G$211,6,FALSE))," "),8)</f>
        <v> </v>
      </c>
      <c r="I50" s="21">
        <f>Tours!AG52</f>
        <v>0</v>
      </c>
      <c r="J50" s="122" t="str">
        <f>IF(COUNTIF($F$4:$F50,F50)&lt;2,$F50," ")</f>
        <v> </v>
      </c>
      <c r="K50" s="122">
        <f t="shared" si="3"/>
        <v>47</v>
      </c>
      <c r="L50" s="122" t="str">
        <f>IF(COUNTIF($F$4:$F50,F50)&lt;3,$F50," ")</f>
        <v> </v>
      </c>
      <c r="M50" s="122">
        <f t="shared" si="4"/>
        <v>47</v>
      </c>
      <c r="N50" s="123">
        <f t="shared" si="5"/>
      </c>
      <c r="O50" s="123">
        <f t="shared" si="6"/>
        <v>1000</v>
      </c>
      <c r="P50" s="122" t="str">
        <f>IF(COUNTIF($F$4:$F50,J50)&lt;4,$F50," ")</f>
        <v> </v>
      </c>
      <c r="Q50" s="122">
        <f t="shared" si="7"/>
        <v>47</v>
      </c>
      <c r="R50" s="123">
        <f t="shared" si="8"/>
      </c>
      <c r="S50" s="123">
        <f t="shared" si="9"/>
      </c>
      <c r="T50" s="122">
        <f t="shared" si="10"/>
      </c>
      <c r="U50" s="76" t="str">
        <f t="shared" si="0"/>
        <v>X</v>
      </c>
      <c r="V50" s="124">
        <f t="shared" si="1"/>
        <v>47</v>
      </c>
      <c r="W50" s="133" t="str">
        <f>IF(Tours!$AE52&gt;0,(VLOOKUP($C50,Inscription!$A$12:$H$211,6,FALSE))," ")</f>
        <v> </v>
      </c>
      <c r="X50" s="54">
        <f>IF(Tours!AE52&gt;0,LEFT(H50,1),"")</f>
      </c>
      <c r="Y50" s="1">
        <v>16</v>
      </c>
      <c r="Z50" s="126">
        <v>0</v>
      </c>
      <c r="AA50" s="118">
        <v>1000</v>
      </c>
      <c r="AB50" s="118">
        <v>1000</v>
      </c>
      <c r="AC50" s="118">
        <v>1000</v>
      </c>
      <c r="AD50" s="119" t="str">
        <f t="shared" si="15"/>
        <v> </v>
      </c>
    </row>
    <row r="51" spans="1:30" ht="15">
      <c r="A51" s="131">
        <f t="shared" si="2"/>
        <v>48</v>
      </c>
      <c r="B51" s="132">
        <v>48</v>
      </c>
      <c r="C51" s="20">
        <f>IF(Tours!AE53&gt;0,Tours!AE53,"")</f>
      </c>
      <c r="D51" s="51" t="str">
        <f>IF(Tours!$AE53&gt;0,CONCATENATE((VLOOKUP($C51,Inscription!$A$12:$G$211,3,FALSE)),"   ",(VLOOKUP($C51,Inscription!$A$12:$G$211,4,FALSE)))," ")</f>
        <v> </v>
      </c>
      <c r="E51" s="52"/>
      <c r="F51" s="61" t="str">
        <f>IF(Tours!$AE53&gt;0,(VLOOKUP($C51,Inscription!$A$12:$G$211,5,FALSE))," ")</f>
        <v> </v>
      </c>
      <c r="G51" s="10" t="str">
        <f>IF(Tours!$AE53&gt;0,(VLOOKUP($C51,Inscription!$A$12:$G$211,7,FALSE))," ")</f>
        <v> </v>
      </c>
      <c r="H51" s="61" t="str">
        <f>LEFT(IF(Tours!$AE53&gt;0,(VLOOKUP($C51,Inscription!$A$12:$G$211,6,FALSE))," "),8)</f>
        <v> </v>
      </c>
      <c r="I51" s="21">
        <f>Tours!AG53</f>
        <v>0</v>
      </c>
      <c r="J51" s="122" t="str">
        <f>IF(COUNTIF($F$4:$F51,F51)&lt;2,$F51," ")</f>
        <v> </v>
      </c>
      <c r="K51" s="122">
        <f t="shared" si="3"/>
        <v>48</v>
      </c>
      <c r="L51" s="122" t="str">
        <f>IF(COUNTIF($F$4:$F51,F51)&lt;3,$F51," ")</f>
        <v> </v>
      </c>
      <c r="M51" s="122">
        <f t="shared" si="4"/>
        <v>48</v>
      </c>
      <c r="N51" s="123">
        <f t="shared" si="5"/>
      </c>
      <c r="O51" s="123">
        <f t="shared" si="6"/>
        <v>1000</v>
      </c>
      <c r="P51" s="122" t="str">
        <f>IF(COUNTIF($F$4:$F51,J51)&lt;4,$F51," ")</f>
        <v> </v>
      </c>
      <c r="Q51" s="122">
        <f t="shared" si="7"/>
        <v>48</v>
      </c>
      <c r="R51" s="123">
        <f t="shared" si="8"/>
      </c>
      <c r="S51" s="123">
        <f t="shared" si="9"/>
      </c>
      <c r="T51" s="122">
        <f t="shared" si="10"/>
      </c>
      <c r="U51" s="76" t="str">
        <f t="shared" si="0"/>
        <v>X</v>
      </c>
      <c r="V51" s="124">
        <f t="shared" si="1"/>
        <v>48</v>
      </c>
      <c r="W51" s="133" t="str">
        <f>IF(Tours!$AE53&gt;0,(VLOOKUP($C51,Inscription!$A$12:$H$211,6,FALSE))," ")</f>
        <v> </v>
      </c>
      <c r="X51" s="54">
        <f>IF(Tours!AE53&gt;0,LEFT(H51,1),"")</f>
      </c>
      <c r="Y51" s="1">
        <v>17</v>
      </c>
      <c r="Z51" s="126">
        <v>0</v>
      </c>
      <c r="AA51" s="118">
        <v>1000</v>
      </c>
      <c r="AB51" s="118">
        <v>1000</v>
      </c>
      <c r="AC51" s="118">
        <v>1000</v>
      </c>
      <c r="AD51" s="119" t="str">
        <f t="shared" si="15"/>
        <v> </v>
      </c>
    </row>
    <row r="52" spans="1:30" ht="15">
      <c r="A52" s="131">
        <f t="shared" si="2"/>
        <v>49</v>
      </c>
      <c r="B52" s="132">
        <v>49</v>
      </c>
      <c r="C52" s="20">
        <f>IF(Tours!AE54&gt;0,Tours!AE54,"")</f>
      </c>
      <c r="D52" s="51" t="str">
        <f>IF(Tours!$AE54&gt;0,CONCATENATE((VLOOKUP($C52,Inscription!$A$12:$G$211,3,FALSE)),"   ",(VLOOKUP($C52,Inscription!$A$12:$G$211,4,FALSE)))," ")</f>
        <v> </v>
      </c>
      <c r="E52" s="52"/>
      <c r="F52" s="61" t="str">
        <f>IF(Tours!$AE54&gt;0,(VLOOKUP($C52,Inscription!$A$12:$G$211,5,FALSE))," ")</f>
        <v> </v>
      </c>
      <c r="G52" s="10" t="str">
        <f>IF(Tours!$AE54&gt;0,(VLOOKUP($C52,Inscription!$A$12:$G$211,7,FALSE))," ")</f>
        <v> </v>
      </c>
      <c r="H52" s="61" t="str">
        <f>LEFT(IF(Tours!$AE54&gt;0,(VLOOKUP($C52,Inscription!$A$12:$G$211,6,FALSE))," "),8)</f>
        <v> </v>
      </c>
      <c r="I52" s="21">
        <f>Tours!AG54</f>
        <v>0</v>
      </c>
      <c r="J52" s="122" t="str">
        <f>IF(COUNTIF($F$4:$F52,F52)&lt;2,$F52," ")</f>
        <v> </v>
      </c>
      <c r="K52" s="122">
        <f t="shared" si="3"/>
        <v>49</v>
      </c>
      <c r="L52" s="122" t="str">
        <f>IF(COUNTIF($F$4:$F52,F52)&lt;3,$F52," ")</f>
        <v> </v>
      </c>
      <c r="M52" s="122">
        <f t="shared" si="4"/>
        <v>49</v>
      </c>
      <c r="N52" s="123">
        <f t="shared" si="5"/>
      </c>
      <c r="O52" s="123">
        <f t="shared" si="6"/>
        <v>1000</v>
      </c>
      <c r="P52" s="122" t="str">
        <f>IF(COUNTIF($F$4:$F52,J52)&lt;4,$F52," ")</f>
        <v> </v>
      </c>
      <c r="Q52" s="122">
        <f t="shared" si="7"/>
        <v>49</v>
      </c>
      <c r="R52" s="123">
        <f t="shared" si="8"/>
      </c>
      <c r="S52" s="123">
        <f t="shared" si="9"/>
      </c>
      <c r="T52" s="122">
        <f t="shared" si="10"/>
      </c>
      <c r="U52" s="76" t="str">
        <f t="shared" si="0"/>
        <v>X</v>
      </c>
      <c r="V52" s="124">
        <f t="shared" si="1"/>
        <v>49</v>
      </c>
      <c r="W52" s="133" t="str">
        <f>IF(Tours!$AE54&gt;0,(VLOOKUP($C52,Inscription!$A$12:$H$211,6,FALSE))," ")</f>
        <v> </v>
      </c>
      <c r="X52" s="54">
        <f>IF(Tours!AE54&gt;0,LEFT(H52,1),"")</f>
      </c>
      <c r="Y52" s="1">
        <v>18</v>
      </c>
      <c r="Z52" s="126">
        <v>0</v>
      </c>
      <c r="AA52" s="118">
        <v>1000</v>
      </c>
      <c r="AB52" s="118">
        <v>1000</v>
      </c>
      <c r="AC52" s="118">
        <v>1000</v>
      </c>
      <c r="AD52" s="119" t="str">
        <f t="shared" si="15"/>
        <v> </v>
      </c>
    </row>
    <row r="53" spans="1:30" ht="15">
      <c r="A53" s="131">
        <f t="shared" si="2"/>
        <v>50</v>
      </c>
      <c r="B53" s="132">
        <v>50</v>
      </c>
      <c r="C53" s="20">
        <f>IF(Tours!AE55&gt;0,Tours!AE55,"")</f>
      </c>
      <c r="D53" s="51" t="str">
        <f>IF(Tours!$AE55&gt;0,CONCATENATE((VLOOKUP($C53,Inscription!$A$12:$G$211,3,FALSE)),"   ",(VLOOKUP($C53,Inscription!$A$12:$G$211,4,FALSE)))," ")</f>
        <v> </v>
      </c>
      <c r="E53" s="52"/>
      <c r="F53" s="61" t="str">
        <f>IF(Tours!$AE55&gt;0,(VLOOKUP($C53,Inscription!$A$12:$G$211,5,FALSE))," ")</f>
        <v> </v>
      </c>
      <c r="G53" s="10" t="str">
        <f>IF(Tours!$AE55&gt;0,(VLOOKUP($C53,Inscription!$A$12:$G$211,7,FALSE))," ")</f>
        <v> </v>
      </c>
      <c r="H53" s="61" t="str">
        <f>LEFT(IF(Tours!$AE55&gt;0,(VLOOKUP($C53,Inscription!$A$12:$G$211,6,FALSE))," "),8)</f>
        <v> </v>
      </c>
      <c r="I53" s="21">
        <f>Tours!AG55</f>
        <v>0</v>
      </c>
      <c r="J53" s="122" t="str">
        <f>IF(COUNTIF($F$4:$F53,F53)&lt;2,$F53," ")</f>
        <v> </v>
      </c>
      <c r="K53" s="122">
        <f t="shared" si="3"/>
        <v>50</v>
      </c>
      <c r="L53" s="122" t="str">
        <f>IF(COUNTIF($F$4:$F53,F53)&lt;3,$F53," ")</f>
        <v> </v>
      </c>
      <c r="M53" s="122">
        <f t="shared" si="4"/>
        <v>50</v>
      </c>
      <c r="N53" s="123">
        <f t="shared" si="5"/>
      </c>
      <c r="O53" s="123">
        <f t="shared" si="6"/>
        <v>1000</v>
      </c>
      <c r="P53" s="122" t="str">
        <f>IF(COUNTIF($F$4:$F53,J53)&lt;4,$F53," ")</f>
        <v> </v>
      </c>
      <c r="Q53" s="122">
        <f t="shared" si="7"/>
        <v>50</v>
      </c>
      <c r="R53" s="123">
        <f t="shared" si="8"/>
      </c>
      <c r="S53" s="123">
        <f t="shared" si="9"/>
      </c>
      <c r="T53" s="122">
        <f t="shared" si="10"/>
      </c>
      <c r="U53" s="76" t="str">
        <f t="shared" si="0"/>
        <v>X</v>
      </c>
      <c r="V53" s="124">
        <f t="shared" si="1"/>
        <v>50</v>
      </c>
      <c r="W53" s="133" t="str">
        <f>IF(Tours!$AE55&gt;0,(VLOOKUP($C53,Inscription!$A$12:$H$211,6,FALSE))," ")</f>
        <v> </v>
      </c>
      <c r="X53" s="54">
        <f>IF(Tours!AE55&gt;0,LEFT(H53,1),"")</f>
      </c>
      <c r="Y53" s="1">
        <v>19</v>
      </c>
      <c r="Z53" s="126">
        <v>0</v>
      </c>
      <c r="AA53" s="118">
        <v>1000</v>
      </c>
      <c r="AB53" s="118">
        <v>1000</v>
      </c>
      <c r="AC53" s="118">
        <v>1000</v>
      </c>
      <c r="AD53" s="119" t="str">
        <f t="shared" si="15"/>
        <v> </v>
      </c>
    </row>
    <row r="54" spans="1:30" ht="15">
      <c r="A54" s="131">
        <f t="shared" si="2"/>
        <v>51</v>
      </c>
      <c r="B54" s="132">
        <v>51</v>
      </c>
      <c r="C54" s="20">
        <f>IF(Tours!AE56&gt;0,Tours!AE56,"")</f>
      </c>
      <c r="D54" s="51" t="str">
        <f>IF(Tours!$AE56&gt;0,CONCATENATE((VLOOKUP($C54,Inscription!$A$12:$G$211,3,FALSE)),"   ",(VLOOKUP($C54,Inscription!$A$12:$G$211,4,FALSE)))," ")</f>
        <v> </v>
      </c>
      <c r="E54" s="52"/>
      <c r="F54" s="61" t="str">
        <f>IF(Tours!$AE56&gt;0,(VLOOKUP($C54,Inscription!$A$12:$G$211,5,FALSE))," ")</f>
        <v> </v>
      </c>
      <c r="G54" s="10" t="str">
        <f>IF(Tours!$AE56&gt;0,(VLOOKUP($C54,Inscription!$A$12:$G$211,7,FALSE))," ")</f>
        <v> </v>
      </c>
      <c r="H54" s="61" t="str">
        <f>LEFT(IF(Tours!$AE56&gt;0,(VLOOKUP($C54,Inscription!$A$12:$G$211,6,FALSE))," "),8)</f>
        <v> </v>
      </c>
      <c r="I54" s="21">
        <f>Tours!AG56</f>
        <v>0</v>
      </c>
      <c r="J54" s="122" t="str">
        <f>IF(COUNTIF($F$4:$F54,F54)&lt;2,$F54," ")</f>
        <v> </v>
      </c>
      <c r="K54" s="122">
        <f t="shared" si="3"/>
        <v>51</v>
      </c>
      <c r="L54" s="122" t="str">
        <f>IF(COUNTIF($F$4:$F54,F54)&lt;3,$F54," ")</f>
        <v> </v>
      </c>
      <c r="M54" s="122">
        <f t="shared" si="4"/>
        <v>51</v>
      </c>
      <c r="N54" s="123">
        <f t="shared" si="5"/>
      </c>
      <c r="O54" s="123">
        <f t="shared" si="6"/>
        <v>1000</v>
      </c>
      <c r="P54" s="122" t="str">
        <f>IF(COUNTIF($F$4:$F54,J54)&lt;4,$F54," ")</f>
        <v> </v>
      </c>
      <c r="Q54" s="122">
        <f t="shared" si="7"/>
        <v>51</v>
      </c>
      <c r="R54" s="123">
        <f t="shared" si="8"/>
      </c>
      <c r="S54" s="123">
        <f t="shared" si="9"/>
      </c>
      <c r="T54" s="122">
        <f t="shared" si="10"/>
      </c>
      <c r="U54" s="76" t="str">
        <f t="shared" si="0"/>
        <v>X</v>
      </c>
      <c r="V54" s="124">
        <f t="shared" si="1"/>
        <v>51</v>
      </c>
      <c r="W54" s="133" t="str">
        <f>IF(Tours!$AE56&gt;0,(VLOOKUP($C54,Inscription!$A$12:$H$211,6,FALSE))," ")</f>
        <v> </v>
      </c>
      <c r="X54" s="54">
        <f>IF(Tours!AE56&gt;0,LEFT(H54,1),"")</f>
      </c>
      <c r="Y54" s="1">
        <v>20</v>
      </c>
      <c r="Z54" s="126">
        <v>0</v>
      </c>
      <c r="AA54" s="118">
        <v>1000</v>
      </c>
      <c r="AB54" s="118">
        <v>1000</v>
      </c>
      <c r="AC54" s="118">
        <v>1000</v>
      </c>
      <c r="AD54" s="119" t="str">
        <f t="shared" si="15"/>
        <v> </v>
      </c>
    </row>
    <row r="55" spans="1:30" ht="15">
      <c r="A55" s="131">
        <f t="shared" si="2"/>
        <v>52</v>
      </c>
      <c r="B55" s="132">
        <v>52</v>
      </c>
      <c r="C55" s="20">
        <f>IF(Tours!AE57&gt;0,Tours!AE57,"")</f>
      </c>
      <c r="D55" s="51" t="str">
        <f>IF(Tours!$AE57&gt;0,CONCATENATE((VLOOKUP($C55,Inscription!$A$12:$G$211,3,FALSE)),"   ",(VLOOKUP($C55,Inscription!$A$12:$G$211,4,FALSE)))," ")</f>
        <v> </v>
      </c>
      <c r="E55" s="52"/>
      <c r="F55" s="61" t="str">
        <f>IF(Tours!$AE57&gt;0,(VLOOKUP($C55,Inscription!$A$12:$G$211,5,FALSE))," ")</f>
        <v> </v>
      </c>
      <c r="G55" s="10" t="str">
        <f>IF(Tours!$AE57&gt;0,(VLOOKUP($C55,Inscription!$A$12:$G$211,7,FALSE))," ")</f>
        <v> </v>
      </c>
      <c r="H55" s="61" t="str">
        <f>LEFT(IF(Tours!$AE57&gt;0,(VLOOKUP($C55,Inscription!$A$12:$G$211,6,FALSE))," "),8)</f>
        <v> </v>
      </c>
      <c r="I55" s="21">
        <f>Tours!AG57</f>
        <v>0</v>
      </c>
      <c r="J55" s="122" t="str">
        <f>IF(COUNTIF($F$4:$F55,F55)&lt;2,$F55," ")</f>
        <v> </v>
      </c>
      <c r="K55" s="122">
        <f t="shared" si="3"/>
        <v>52</v>
      </c>
      <c r="L55" s="122" t="str">
        <f>IF(COUNTIF($F$4:$F55,F55)&lt;3,$F55," ")</f>
        <v> </v>
      </c>
      <c r="M55" s="122">
        <f t="shared" si="4"/>
        <v>52</v>
      </c>
      <c r="N55" s="123">
        <f t="shared" si="5"/>
      </c>
      <c r="O55" s="123">
        <f t="shared" si="6"/>
        <v>1000</v>
      </c>
      <c r="P55" s="122" t="str">
        <f>IF(COUNTIF($F$4:$F55,J55)&lt;4,$F55," ")</f>
        <v> </v>
      </c>
      <c r="Q55" s="122">
        <f t="shared" si="7"/>
        <v>52</v>
      </c>
      <c r="R55" s="123">
        <f t="shared" si="8"/>
      </c>
      <c r="S55" s="123">
        <f t="shared" si="9"/>
      </c>
      <c r="T55" s="122">
        <f t="shared" si="10"/>
      </c>
      <c r="U55" s="76" t="str">
        <f t="shared" si="0"/>
        <v>X</v>
      </c>
      <c r="V55" s="124">
        <f t="shared" si="1"/>
        <v>52</v>
      </c>
      <c r="W55" s="133" t="str">
        <f>IF(Tours!$AE57&gt;0,(VLOOKUP($C55,Inscription!$A$12:$H$211,6,FALSE))," ")</f>
        <v> </v>
      </c>
      <c r="X55" s="54">
        <f>IF(Tours!AE57&gt;0,LEFT(H55,1),"")</f>
      </c>
      <c r="Y55" s="1">
        <v>21</v>
      </c>
      <c r="Z55" s="126">
        <v>0</v>
      </c>
      <c r="AA55" s="118">
        <v>1000</v>
      </c>
      <c r="AB55" s="118">
        <v>1000</v>
      </c>
      <c r="AC55" s="118">
        <v>1000</v>
      </c>
      <c r="AD55" s="119" t="str">
        <f t="shared" si="15"/>
        <v> </v>
      </c>
    </row>
    <row r="56" spans="1:30" ht="15">
      <c r="A56" s="131">
        <f t="shared" si="2"/>
        <v>53</v>
      </c>
      <c r="B56" s="132">
        <v>53</v>
      </c>
      <c r="C56" s="20">
        <f>IF(Tours!AE58&gt;0,Tours!AE58,"")</f>
      </c>
      <c r="D56" s="51" t="str">
        <f>IF(Tours!$AE58&gt;0,CONCATENATE((VLOOKUP($C56,Inscription!$A$12:$G$211,3,FALSE)),"   ",(VLOOKUP($C56,Inscription!$A$12:$G$211,4,FALSE)))," ")</f>
        <v> </v>
      </c>
      <c r="E56" s="52"/>
      <c r="F56" s="61" t="str">
        <f>IF(Tours!$AE58&gt;0,(VLOOKUP($C56,Inscription!$A$12:$G$211,5,FALSE))," ")</f>
        <v> </v>
      </c>
      <c r="G56" s="10" t="str">
        <f>IF(Tours!$AE58&gt;0,(VLOOKUP($C56,Inscription!$A$12:$G$211,7,FALSE))," ")</f>
        <v> </v>
      </c>
      <c r="H56" s="61" t="str">
        <f>LEFT(IF(Tours!$AE58&gt;0,(VLOOKUP($C56,Inscription!$A$12:$G$211,6,FALSE))," "),8)</f>
        <v> </v>
      </c>
      <c r="I56" s="21">
        <f>Tours!AG58</f>
        <v>0</v>
      </c>
      <c r="J56" s="122" t="str">
        <f>IF(COUNTIF($F$4:$F56,F56)&lt;2,$F56," ")</f>
        <v> </v>
      </c>
      <c r="K56" s="122">
        <f t="shared" si="3"/>
        <v>53</v>
      </c>
      <c r="L56" s="122" t="str">
        <f>IF(COUNTIF($F$4:$F56,F56)&lt;3,$F56," ")</f>
        <v> </v>
      </c>
      <c r="M56" s="122">
        <f t="shared" si="4"/>
        <v>53</v>
      </c>
      <c r="N56" s="123">
        <f t="shared" si="5"/>
      </c>
      <c r="O56" s="123">
        <f t="shared" si="6"/>
        <v>1000</v>
      </c>
      <c r="P56" s="122" t="str">
        <f>IF(COUNTIF($F$4:$F56,J56)&lt;4,$F56," ")</f>
        <v> </v>
      </c>
      <c r="Q56" s="122">
        <f t="shared" si="7"/>
        <v>53</v>
      </c>
      <c r="R56" s="123">
        <f t="shared" si="8"/>
      </c>
      <c r="S56" s="123">
        <f t="shared" si="9"/>
      </c>
      <c r="T56" s="122">
        <f t="shared" si="10"/>
      </c>
      <c r="U56" s="76" t="str">
        <f t="shared" si="0"/>
        <v>X</v>
      </c>
      <c r="V56" s="124">
        <f t="shared" si="1"/>
        <v>53</v>
      </c>
      <c r="W56" s="133" t="str">
        <f>IF(Tours!$AE58&gt;0,(VLOOKUP($C56,Inscription!$A$12:$H$211,6,FALSE))," ")</f>
        <v> </v>
      </c>
      <c r="X56" s="54">
        <f>IF(Tours!AE58&gt;0,LEFT(H56,1),"")</f>
      </c>
      <c r="Y56" s="1">
        <v>22</v>
      </c>
      <c r="Z56" s="126">
        <v>0</v>
      </c>
      <c r="AA56" s="118">
        <v>1000</v>
      </c>
      <c r="AB56" s="118">
        <v>1000</v>
      </c>
      <c r="AC56" s="118">
        <v>1000</v>
      </c>
      <c r="AD56" s="119" t="str">
        <f t="shared" si="15"/>
        <v> </v>
      </c>
    </row>
    <row r="57" spans="1:30" ht="15">
      <c r="A57" s="131">
        <f t="shared" si="2"/>
        <v>54</v>
      </c>
      <c r="B57" s="132">
        <v>54</v>
      </c>
      <c r="C57" s="20">
        <f>IF(Tours!AE59&gt;0,Tours!AE59,"")</f>
      </c>
      <c r="D57" s="51" t="str">
        <f>IF(Tours!$AE59&gt;0,CONCATENATE((VLOOKUP($C57,Inscription!$A$12:$G$211,3,FALSE)),"   ",(VLOOKUP($C57,Inscription!$A$12:$G$211,4,FALSE)))," ")</f>
        <v> </v>
      </c>
      <c r="E57" s="52"/>
      <c r="F57" s="61" t="str">
        <f>IF(Tours!$AE59&gt;0,(VLOOKUP($C57,Inscription!$A$12:$G$211,5,FALSE))," ")</f>
        <v> </v>
      </c>
      <c r="G57" s="10" t="str">
        <f>IF(Tours!$AE59&gt;0,(VLOOKUP($C57,Inscription!$A$12:$G$211,7,FALSE))," ")</f>
        <v> </v>
      </c>
      <c r="H57" s="61" t="str">
        <f>LEFT(IF(Tours!$AE59&gt;0,(VLOOKUP($C57,Inscription!$A$12:$G$211,6,FALSE))," "),8)</f>
        <v> </v>
      </c>
      <c r="I57" s="21">
        <f>Tours!AG59</f>
        <v>0</v>
      </c>
      <c r="J57" s="122" t="str">
        <f>IF(COUNTIF($F$4:$F57,F57)&lt;2,$F57," ")</f>
        <v> </v>
      </c>
      <c r="K57" s="122">
        <f t="shared" si="3"/>
        <v>54</v>
      </c>
      <c r="L57" s="122" t="str">
        <f>IF(COUNTIF($F$4:$F57,F57)&lt;3,$F57," ")</f>
        <v> </v>
      </c>
      <c r="M57" s="122">
        <f t="shared" si="4"/>
        <v>54</v>
      </c>
      <c r="N57" s="123">
        <f t="shared" si="5"/>
      </c>
      <c r="O57" s="123">
        <f t="shared" si="6"/>
        <v>1000</v>
      </c>
      <c r="P57" s="122" t="str">
        <f>IF(COUNTIF($F$4:$F57,J57)&lt;4,$F57," ")</f>
        <v> </v>
      </c>
      <c r="Q57" s="122">
        <f t="shared" si="7"/>
        <v>54</v>
      </c>
      <c r="R57" s="123">
        <f t="shared" si="8"/>
      </c>
      <c r="S57" s="123">
        <f t="shared" si="9"/>
      </c>
      <c r="T57" s="122">
        <f t="shared" si="10"/>
      </c>
      <c r="U57" s="76" t="str">
        <f t="shared" si="0"/>
        <v>X</v>
      </c>
      <c r="V57" s="124">
        <f t="shared" si="1"/>
        <v>54</v>
      </c>
      <c r="W57" s="133" t="str">
        <f>IF(Tours!$AE59&gt;0,(VLOOKUP($C57,Inscription!$A$12:$H$211,6,FALSE))," ")</f>
        <v> </v>
      </c>
      <c r="X57" s="54">
        <f>IF(Tours!AE59&gt;0,LEFT(H57,1),"")</f>
      </c>
      <c r="Y57" s="1">
        <v>23</v>
      </c>
      <c r="Z57" s="126">
        <v>0</v>
      </c>
      <c r="AA57" s="118">
        <v>1000</v>
      </c>
      <c r="AB57" s="118">
        <v>1000</v>
      </c>
      <c r="AC57" s="118">
        <v>1000</v>
      </c>
      <c r="AD57" s="119" t="str">
        <f t="shared" si="15"/>
        <v> </v>
      </c>
    </row>
    <row r="58" spans="1:30" ht="15">
      <c r="A58" s="131">
        <f t="shared" si="2"/>
        <v>55</v>
      </c>
      <c r="B58" s="132">
        <v>55</v>
      </c>
      <c r="C58" s="20">
        <f>IF(Tours!AE60&gt;0,Tours!AE60,"")</f>
      </c>
      <c r="D58" s="51" t="str">
        <f>IF(Tours!$AE60&gt;0,CONCATENATE((VLOOKUP($C58,Inscription!$A$12:$G$211,3,FALSE)),"   ",(VLOOKUP($C58,Inscription!$A$12:$G$211,4,FALSE)))," ")</f>
        <v> </v>
      </c>
      <c r="E58" s="52"/>
      <c r="F58" s="61" t="str">
        <f>IF(Tours!$AE60&gt;0,(VLOOKUP($C58,Inscription!$A$12:$G$211,5,FALSE))," ")</f>
        <v> </v>
      </c>
      <c r="G58" s="10" t="str">
        <f>IF(Tours!$AE60&gt;0,(VLOOKUP($C58,Inscription!$A$12:$G$211,7,FALSE))," ")</f>
        <v> </v>
      </c>
      <c r="H58" s="61" t="str">
        <f>LEFT(IF(Tours!$AE60&gt;0,(VLOOKUP($C58,Inscription!$A$12:$G$211,6,FALSE))," "),8)</f>
        <v> </v>
      </c>
      <c r="I58" s="21">
        <f>Tours!AG60</f>
        <v>0</v>
      </c>
      <c r="J58" s="122" t="str">
        <f>IF(COUNTIF($F$4:$F58,F58)&lt;2,$F58," ")</f>
        <v> </v>
      </c>
      <c r="K58" s="122">
        <f t="shared" si="3"/>
        <v>55</v>
      </c>
      <c r="L58" s="122" t="str">
        <f>IF(COUNTIF($F$4:$F58,F58)&lt;3,$F58," ")</f>
        <v> </v>
      </c>
      <c r="M58" s="122">
        <f t="shared" si="4"/>
        <v>55</v>
      </c>
      <c r="N58" s="123">
        <f t="shared" si="5"/>
      </c>
      <c r="O58" s="123">
        <f t="shared" si="6"/>
        <v>1000</v>
      </c>
      <c r="P58" s="122" t="str">
        <f>IF(COUNTIF($F$4:$F58,J58)&lt;4,$F58," ")</f>
        <v> </v>
      </c>
      <c r="Q58" s="122">
        <f t="shared" si="7"/>
        <v>55</v>
      </c>
      <c r="R58" s="123">
        <f t="shared" si="8"/>
      </c>
      <c r="S58" s="123">
        <f t="shared" si="9"/>
      </c>
      <c r="T58" s="122">
        <f t="shared" si="10"/>
      </c>
      <c r="U58" s="76" t="str">
        <f t="shared" si="0"/>
        <v>X</v>
      </c>
      <c r="V58" s="124">
        <f t="shared" si="1"/>
        <v>55</v>
      </c>
      <c r="W58" s="133" t="str">
        <f>IF(Tours!$AE60&gt;0,(VLOOKUP($C58,Inscription!$A$12:$H$211,6,FALSE))," ")</f>
        <v> </v>
      </c>
      <c r="X58" s="54">
        <f>IF(Tours!AE60&gt;0,LEFT(H58,1),"")</f>
      </c>
      <c r="Y58" s="1">
        <v>24</v>
      </c>
      <c r="Z58" s="126">
        <v>0</v>
      </c>
      <c r="AA58" s="118">
        <v>1000</v>
      </c>
      <c r="AB58" s="118">
        <v>1000</v>
      </c>
      <c r="AC58" s="118">
        <v>1000</v>
      </c>
      <c r="AD58" s="119" t="str">
        <f t="shared" si="15"/>
        <v> </v>
      </c>
    </row>
    <row r="59" spans="1:30" ht="15">
      <c r="A59" s="131">
        <f t="shared" si="2"/>
        <v>56</v>
      </c>
      <c r="B59" s="132">
        <v>56</v>
      </c>
      <c r="C59" s="20">
        <f>IF(Tours!AE61&gt;0,Tours!AE61,"")</f>
      </c>
      <c r="D59" s="51" t="str">
        <f>IF(Tours!$AE61&gt;0,CONCATENATE((VLOOKUP($C59,Inscription!$A$12:$G$211,3,FALSE)),"   ",(VLOOKUP($C59,Inscription!$A$12:$G$211,4,FALSE)))," ")</f>
        <v> </v>
      </c>
      <c r="E59" s="52"/>
      <c r="F59" s="61" t="str">
        <f>IF(Tours!$AE61&gt;0,(VLOOKUP($C59,Inscription!$A$12:$G$211,5,FALSE))," ")</f>
        <v> </v>
      </c>
      <c r="G59" s="10" t="str">
        <f>IF(Tours!$AE61&gt;0,(VLOOKUP($C59,Inscription!$A$12:$G$211,7,FALSE))," ")</f>
        <v> </v>
      </c>
      <c r="H59" s="61" t="str">
        <f>LEFT(IF(Tours!$AE61&gt;0,(VLOOKUP($C59,Inscription!$A$12:$G$211,6,FALSE))," "),8)</f>
        <v> </v>
      </c>
      <c r="I59" s="21">
        <f>Tours!AG61</f>
        <v>0</v>
      </c>
      <c r="J59" s="122" t="str">
        <f>IF(COUNTIF($F$4:$F59,F59)&lt;2,$F59," ")</f>
        <v> </v>
      </c>
      <c r="K59" s="122">
        <f t="shared" si="3"/>
        <v>56</v>
      </c>
      <c r="L59" s="122" t="str">
        <f>IF(COUNTIF($F$4:$F59,F59)&lt;3,$F59," ")</f>
        <v> </v>
      </c>
      <c r="M59" s="122">
        <f t="shared" si="4"/>
        <v>56</v>
      </c>
      <c r="N59" s="123">
        <f t="shared" si="5"/>
      </c>
      <c r="O59" s="123">
        <f t="shared" si="6"/>
        <v>1000</v>
      </c>
      <c r="P59" s="122" t="str">
        <f>IF(COUNTIF($F$4:$F59,J59)&lt;4,$F59," ")</f>
        <v> </v>
      </c>
      <c r="Q59" s="122">
        <f t="shared" si="7"/>
        <v>56</v>
      </c>
      <c r="R59" s="123">
        <f t="shared" si="8"/>
      </c>
      <c r="S59" s="123">
        <f t="shared" si="9"/>
      </c>
      <c r="T59" s="122">
        <f t="shared" si="10"/>
      </c>
      <c r="U59" s="76" t="str">
        <f t="shared" si="0"/>
        <v>X</v>
      </c>
      <c r="V59" s="124">
        <f t="shared" si="1"/>
        <v>56</v>
      </c>
      <c r="W59" s="133" t="str">
        <f>IF(Tours!$AE61&gt;0,(VLOOKUP($C59,Inscription!$A$12:$H$211,6,FALSE))," ")</f>
        <v> </v>
      </c>
      <c r="X59" s="54">
        <f>IF(Tours!AE61&gt;0,LEFT(H59,1),"")</f>
      </c>
      <c r="Y59" s="1">
        <v>25</v>
      </c>
      <c r="Z59" s="126">
        <v>0</v>
      </c>
      <c r="AA59" s="118">
        <v>1000</v>
      </c>
      <c r="AB59" s="118">
        <v>1000</v>
      </c>
      <c r="AC59" s="118">
        <v>1000</v>
      </c>
      <c r="AD59" s="119" t="str">
        <f t="shared" si="15"/>
        <v> </v>
      </c>
    </row>
    <row r="60" spans="1:24" ht="15">
      <c r="A60" s="131">
        <f t="shared" si="2"/>
        <v>57</v>
      </c>
      <c r="B60" s="132">
        <v>57</v>
      </c>
      <c r="C60" s="20">
        <f>IF(Tours!AE62&gt;0,Tours!AE62,"")</f>
      </c>
      <c r="D60" s="51" t="str">
        <f>IF(Tours!$AE62&gt;0,CONCATENATE((VLOOKUP($C60,Inscription!$A$12:$G$211,3,FALSE)),"   ",(VLOOKUP($C60,Inscription!$A$12:$G$211,4,FALSE)))," ")</f>
        <v> </v>
      </c>
      <c r="E60" s="52"/>
      <c r="F60" s="61" t="str">
        <f>IF(Tours!$AE62&gt;0,(VLOOKUP($C60,Inscription!$A$12:$G$211,5,FALSE))," ")</f>
        <v> </v>
      </c>
      <c r="G60" s="10" t="str">
        <f>IF(Tours!$AE62&gt;0,(VLOOKUP($C60,Inscription!$A$12:$G$211,7,FALSE))," ")</f>
        <v> </v>
      </c>
      <c r="H60" s="61" t="str">
        <f>LEFT(IF(Tours!$AE62&gt;0,(VLOOKUP($C60,Inscription!$A$12:$G$211,6,FALSE))," "),8)</f>
        <v> </v>
      </c>
      <c r="I60" s="21">
        <f>Tours!AG62</f>
        <v>0</v>
      </c>
      <c r="J60" s="122" t="str">
        <f>IF(COUNTIF($F$4:$F60,F60)&lt;2,$F60," ")</f>
        <v> </v>
      </c>
      <c r="K60" s="122">
        <f t="shared" si="3"/>
        <v>57</v>
      </c>
      <c r="L60" s="122" t="str">
        <f>IF(COUNTIF($F$4:$F60,F60)&lt;3,$F60," ")</f>
        <v> </v>
      </c>
      <c r="M60" s="122">
        <f t="shared" si="4"/>
        <v>57</v>
      </c>
      <c r="N60" s="123">
        <f t="shared" si="5"/>
      </c>
      <c r="O60" s="123">
        <f t="shared" si="6"/>
        <v>1000</v>
      </c>
      <c r="P60" s="122" t="str">
        <f>IF(COUNTIF($F$4:$F60,J60)&lt;4,$F60," ")</f>
        <v> </v>
      </c>
      <c r="Q60" s="122">
        <f t="shared" si="7"/>
        <v>57</v>
      </c>
      <c r="R60" s="123">
        <f t="shared" si="8"/>
      </c>
      <c r="S60" s="123">
        <f t="shared" si="9"/>
      </c>
      <c r="T60" s="122">
        <f t="shared" si="10"/>
      </c>
      <c r="U60" s="76" t="str">
        <f t="shared" si="0"/>
        <v>X</v>
      </c>
      <c r="V60" s="124">
        <f t="shared" si="1"/>
        <v>57</v>
      </c>
      <c r="W60" s="133" t="str">
        <f>IF(Tours!$AE62&gt;0,(VLOOKUP($C60,Inscription!$A$12:$H$211,6,FALSE))," ")</f>
        <v> </v>
      </c>
      <c r="X60" s="54">
        <f>IF(Tours!AE62&gt;0,LEFT(H60,1),"")</f>
      </c>
    </row>
    <row r="61" spans="1:24" ht="15">
      <c r="A61" s="131">
        <f t="shared" si="2"/>
        <v>58</v>
      </c>
      <c r="B61" s="132">
        <v>58</v>
      </c>
      <c r="C61" s="20">
        <f>IF(Tours!AE63&gt;0,Tours!AE63,"")</f>
      </c>
      <c r="D61" s="51" t="str">
        <f>IF(Tours!$AE63&gt;0,CONCATENATE((VLOOKUP($C61,Inscription!$A$12:$G$211,3,FALSE)),"   ",(VLOOKUP($C61,Inscription!$A$12:$G$211,4,FALSE)))," ")</f>
        <v> </v>
      </c>
      <c r="E61" s="52"/>
      <c r="F61" s="61" t="str">
        <f>IF(Tours!$AE63&gt;0,(VLOOKUP($C61,Inscription!$A$12:$G$211,5,FALSE))," ")</f>
        <v> </v>
      </c>
      <c r="G61" s="10" t="str">
        <f>IF(Tours!$AE63&gt;0,(VLOOKUP($C61,Inscription!$A$12:$G$211,7,FALSE))," ")</f>
        <v> </v>
      </c>
      <c r="H61" s="61" t="str">
        <f>LEFT(IF(Tours!$AE63&gt;0,(VLOOKUP($C61,Inscription!$A$12:$G$211,6,FALSE))," "),8)</f>
        <v> </v>
      </c>
      <c r="I61" s="21">
        <f>Tours!AG63</f>
        <v>0</v>
      </c>
      <c r="J61" s="122" t="str">
        <f>IF(COUNTIF($F$4:$F61,F61)&lt;2,$F61," ")</f>
        <v> </v>
      </c>
      <c r="K61" s="122">
        <f t="shared" si="3"/>
        <v>58</v>
      </c>
      <c r="L61" s="122" t="str">
        <f>IF(COUNTIF($F$4:$F61,F61)&lt;3,$F61," ")</f>
        <v> </v>
      </c>
      <c r="M61" s="122">
        <f t="shared" si="4"/>
        <v>58</v>
      </c>
      <c r="N61" s="123">
        <f t="shared" si="5"/>
      </c>
      <c r="O61" s="123">
        <f t="shared" si="6"/>
        <v>1000</v>
      </c>
      <c r="P61" s="122" t="str">
        <f>IF(COUNTIF($F$4:$F61,J61)&lt;4,$F61," ")</f>
        <v> </v>
      </c>
      <c r="Q61" s="122">
        <f t="shared" si="7"/>
        <v>58</v>
      </c>
      <c r="R61" s="123">
        <f t="shared" si="8"/>
      </c>
      <c r="S61" s="123">
        <f t="shared" si="9"/>
      </c>
      <c r="T61" s="122">
        <f t="shared" si="10"/>
      </c>
      <c r="U61" s="76" t="str">
        <f t="shared" si="0"/>
        <v>X</v>
      </c>
      <c r="V61" s="124">
        <f t="shared" si="1"/>
        <v>58</v>
      </c>
      <c r="W61" s="133" t="str">
        <f>IF(Tours!$AE63&gt;0,(VLOOKUP($C61,Inscription!$A$12:$H$211,6,FALSE))," ")</f>
        <v> </v>
      </c>
      <c r="X61" s="54">
        <f>IF(Tours!AE63&gt;0,LEFT(H61,1),"")</f>
      </c>
    </row>
    <row r="62" spans="1:24" ht="15">
      <c r="A62" s="131">
        <f t="shared" si="2"/>
        <v>59</v>
      </c>
      <c r="B62" s="132">
        <v>59</v>
      </c>
      <c r="C62" s="20">
        <f>IF(Tours!AE64&gt;0,Tours!AE64,"")</f>
      </c>
      <c r="D62" s="51" t="str">
        <f>IF(Tours!$AE64&gt;0,CONCATENATE((VLOOKUP($C62,Inscription!$A$12:$G$211,3,FALSE)),"   ",(VLOOKUP($C62,Inscription!$A$12:$G$211,4,FALSE)))," ")</f>
        <v> </v>
      </c>
      <c r="E62" s="52"/>
      <c r="F62" s="61" t="str">
        <f>IF(Tours!$AE64&gt;0,(VLOOKUP($C62,Inscription!$A$12:$G$211,5,FALSE))," ")</f>
        <v> </v>
      </c>
      <c r="G62" s="10" t="str">
        <f>IF(Tours!$AE64&gt;0,(VLOOKUP($C62,Inscription!$A$12:$G$211,7,FALSE))," ")</f>
        <v> </v>
      </c>
      <c r="H62" s="61" t="str">
        <f>LEFT(IF(Tours!$AE64&gt;0,(VLOOKUP($C62,Inscription!$A$12:$G$211,6,FALSE))," "),8)</f>
        <v> </v>
      </c>
      <c r="I62" s="21">
        <f>Tours!AG64</f>
        <v>0</v>
      </c>
      <c r="J62" s="122" t="str">
        <f>IF(COUNTIF($F$4:$F62,F62)&lt;2,$F62," ")</f>
        <v> </v>
      </c>
      <c r="K62" s="122">
        <f t="shared" si="3"/>
        <v>59</v>
      </c>
      <c r="L62" s="122" t="str">
        <f>IF(COUNTIF($F$4:$F62,F62)&lt;3,$F62," ")</f>
        <v> </v>
      </c>
      <c r="M62" s="122">
        <f t="shared" si="4"/>
        <v>59</v>
      </c>
      <c r="N62" s="123">
        <f t="shared" si="5"/>
      </c>
      <c r="O62" s="123">
        <f t="shared" si="6"/>
        <v>1000</v>
      </c>
      <c r="P62" s="122" t="str">
        <f>IF(COUNTIF($F$4:$F62,J62)&lt;4,$F62," ")</f>
        <v> </v>
      </c>
      <c r="Q62" s="122">
        <f t="shared" si="7"/>
        <v>59</v>
      </c>
      <c r="R62" s="123">
        <f t="shared" si="8"/>
      </c>
      <c r="S62" s="123">
        <f t="shared" si="9"/>
      </c>
      <c r="T62" s="122">
        <f t="shared" si="10"/>
      </c>
      <c r="U62" s="76" t="str">
        <f t="shared" si="0"/>
        <v>X</v>
      </c>
      <c r="V62" s="124">
        <f t="shared" si="1"/>
        <v>59</v>
      </c>
      <c r="W62" s="133" t="str">
        <f>IF(Tours!$AE64&gt;0,(VLOOKUP($C62,Inscription!$A$12:$H$211,6,FALSE))," ")</f>
        <v> </v>
      </c>
      <c r="X62" s="54">
        <f>IF(Tours!AE64&gt;0,LEFT(H62,1),"")</f>
      </c>
    </row>
    <row r="63" spans="1:24" ht="15">
      <c r="A63" s="131">
        <f t="shared" si="2"/>
        <v>60</v>
      </c>
      <c r="B63" s="132">
        <v>60</v>
      </c>
      <c r="C63" s="20">
        <f>IF(Tours!AE65&gt;0,Tours!AE65,"")</f>
      </c>
      <c r="D63" s="51" t="str">
        <f>IF(Tours!$AE65&gt;0,CONCATENATE((VLOOKUP($C63,Inscription!$A$12:$G$211,3,FALSE)),"   ",(VLOOKUP($C63,Inscription!$A$12:$G$211,4,FALSE)))," ")</f>
        <v> </v>
      </c>
      <c r="E63" s="52"/>
      <c r="F63" s="61" t="str">
        <f>IF(Tours!$AE65&gt;0,(VLOOKUP($C63,Inscription!$A$12:$G$211,5,FALSE))," ")</f>
        <v> </v>
      </c>
      <c r="G63" s="10" t="str">
        <f>IF(Tours!$AE65&gt;0,(VLOOKUP($C63,Inscription!$A$12:$G$211,7,FALSE))," ")</f>
        <v> </v>
      </c>
      <c r="H63" s="61" t="str">
        <f>LEFT(IF(Tours!$AE65&gt;0,(VLOOKUP($C63,Inscription!$A$12:$G$211,6,FALSE))," "),8)</f>
        <v> </v>
      </c>
      <c r="I63" s="21">
        <f>Tours!AG65</f>
        <v>0</v>
      </c>
      <c r="J63" s="122" t="str">
        <f>IF(COUNTIF($F$4:$F63,F63)&lt;2,$F63," ")</f>
        <v> </v>
      </c>
      <c r="K63" s="122">
        <f t="shared" si="3"/>
        <v>60</v>
      </c>
      <c r="L63" s="122" t="str">
        <f>IF(COUNTIF($F$4:$F63,F63)&lt;3,$F63," ")</f>
        <v> </v>
      </c>
      <c r="M63" s="122">
        <f t="shared" si="4"/>
        <v>60</v>
      </c>
      <c r="N63" s="123">
        <f t="shared" si="5"/>
      </c>
      <c r="O63" s="123">
        <f t="shared" si="6"/>
        <v>1000</v>
      </c>
      <c r="P63" s="122" t="str">
        <f>IF(COUNTIF($F$4:$F63,J63)&lt;4,$F63," ")</f>
        <v> </v>
      </c>
      <c r="Q63" s="122">
        <f t="shared" si="7"/>
        <v>60</v>
      </c>
      <c r="R63" s="123">
        <f t="shared" si="8"/>
      </c>
      <c r="S63" s="123">
        <f t="shared" si="9"/>
      </c>
      <c r="T63" s="122">
        <f t="shared" si="10"/>
      </c>
      <c r="U63" s="76" t="str">
        <f t="shared" si="0"/>
        <v>X</v>
      </c>
      <c r="V63" s="124">
        <f t="shared" si="1"/>
        <v>60</v>
      </c>
      <c r="W63" s="133" t="str">
        <f>IF(Tours!$AE65&gt;0,(VLOOKUP($C63,Inscription!$A$12:$H$211,6,FALSE))," ")</f>
        <v> </v>
      </c>
      <c r="X63" s="54">
        <f>IF(Tours!AE65&gt;0,LEFT(H63,1),"")</f>
      </c>
    </row>
    <row r="64" spans="1:24" ht="15">
      <c r="A64" s="131">
        <f t="shared" si="2"/>
        <v>61</v>
      </c>
      <c r="B64" s="132">
        <v>61</v>
      </c>
      <c r="C64" s="20">
        <f>IF(Tours!AE66&gt;0,Tours!AE66,"")</f>
      </c>
      <c r="D64" s="51" t="str">
        <f>IF(Tours!$AE66&gt;0,CONCATENATE((VLOOKUP($C64,Inscription!$A$12:$G$211,3,FALSE)),"   ",(VLOOKUP($C64,Inscription!$A$12:$G$211,4,FALSE)))," ")</f>
        <v> </v>
      </c>
      <c r="E64" s="52"/>
      <c r="F64" s="61" t="str">
        <f>IF(Tours!$AE66&gt;0,(VLOOKUP($C64,Inscription!$A$12:$G$211,5,FALSE))," ")</f>
        <v> </v>
      </c>
      <c r="G64" s="10" t="str">
        <f>IF(Tours!$AE66&gt;0,(VLOOKUP($C64,Inscription!$A$12:$G$211,7,FALSE))," ")</f>
        <v> </v>
      </c>
      <c r="H64" s="61" t="str">
        <f>LEFT(IF(Tours!$AE66&gt;0,(VLOOKUP($C64,Inscription!$A$12:$G$211,6,FALSE))," "),8)</f>
        <v> </v>
      </c>
      <c r="I64" s="21">
        <f>Tours!AG66</f>
        <v>0</v>
      </c>
      <c r="J64" s="122" t="str">
        <f>IF(COUNTIF($F$4:$F64,F64)&lt;2,$F64," ")</f>
        <v> </v>
      </c>
      <c r="K64" s="122">
        <f t="shared" si="3"/>
        <v>61</v>
      </c>
      <c r="L64" s="122" t="str">
        <f>IF(COUNTIF($F$4:$F64,F64)&lt;3,$F64," ")</f>
        <v> </v>
      </c>
      <c r="M64" s="122">
        <f t="shared" si="4"/>
        <v>61</v>
      </c>
      <c r="N64" s="123">
        <f t="shared" si="5"/>
      </c>
      <c r="O64" s="123">
        <f t="shared" si="6"/>
        <v>1000</v>
      </c>
      <c r="P64" s="122" t="str">
        <f>IF(COUNTIF($F$4:$F64,J64)&lt;4,$F64," ")</f>
        <v> </v>
      </c>
      <c r="Q64" s="122">
        <f t="shared" si="7"/>
        <v>61</v>
      </c>
      <c r="R64" s="123">
        <f t="shared" si="8"/>
      </c>
      <c r="S64" s="123">
        <f t="shared" si="9"/>
      </c>
      <c r="T64" s="122">
        <f t="shared" si="10"/>
      </c>
      <c r="U64" s="76" t="str">
        <f t="shared" si="0"/>
        <v>X</v>
      </c>
      <c r="V64" s="124">
        <f t="shared" si="1"/>
        <v>61</v>
      </c>
      <c r="W64" s="133" t="str">
        <f>IF(Tours!$AE66&gt;0,(VLOOKUP($C64,Inscription!$A$12:$H$211,6,FALSE))," ")</f>
        <v> </v>
      </c>
      <c r="X64" s="54">
        <f>IF(Tours!AE66&gt;0,LEFT(H64,1),"")</f>
      </c>
    </row>
    <row r="65" spans="1:24" ht="15">
      <c r="A65" s="131">
        <f t="shared" si="2"/>
        <v>62</v>
      </c>
      <c r="B65" s="132">
        <v>62</v>
      </c>
      <c r="C65" s="20">
        <f>IF(Tours!AE67&gt;0,Tours!AE67,"")</f>
      </c>
      <c r="D65" s="51" t="str">
        <f>IF(Tours!$AE67&gt;0,CONCATENATE((VLOOKUP($C65,Inscription!$A$12:$G$211,3,FALSE)),"   ",(VLOOKUP($C65,Inscription!$A$12:$G$211,4,FALSE)))," ")</f>
        <v> </v>
      </c>
      <c r="E65" s="52"/>
      <c r="F65" s="61" t="str">
        <f>IF(Tours!$AE67&gt;0,(VLOOKUP($C65,Inscription!$A$12:$G$211,5,FALSE))," ")</f>
        <v> </v>
      </c>
      <c r="G65" s="10" t="str">
        <f>IF(Tours!$AE67&gt;0,(VLOOKUP($C65,Inscription!$A$12:$G$211,7,FALSE))," ")</f>
        <v> </v>
      </c>
      <c r="H65" s="61" t="str">
        <f>LEFT(IF(Tours!$AE67&gt;0,(VLOOKUP($C65,Inscription!$A$12:$G$211,6,FALSE))," "),8)</f>
        <v> </v>
      </c>
      <c r="I65" s="21">
        <f>Tours!AG67</f>
        <v>0</v>
      </c>
      <c r="J65" s="122" t="str">
        <f>IF(COUNTIF($F$4:$F65,F65)&lt;2,$F65," ")</f>
        <v> </v>
      </c>
      <c r="K65" s="122">
        <f t="shared" si="3"/>
        <v>62</v>
      </c>
      <c r="L65" s="122" t="str">
        <f>IF(COUNTIF($F$4:$F65,F65)&lt;3,$F65," ")</f>
        <v> </v>
      </c>
      <c r="M65" s="122">
        <f t="shared" si="4"/>
        <v>62</v>
      </c>
      <c r="N65" s="123">
        <f t="shared" si="5"/>
      </c>
      <c r="O65" s="123">
        <f t="shared" si="6"/>
        <v>1000</v>
      </c>
      <c r="P65" s="122" t="str">
        <f>IF(COUNTIF($F$4:$F65,J65)&lt;4,$F65," ")</f>
        <v> </v>
      </c>
      <c r="Q65" s="122">
        <f t="shared" si="7"/>
        <v>62</v>
      </c>
      <c r="R65" s="123">
        <f t="shared" si="8"/>
      </c>
      <c r="S65" s="123">
        <f t="shared" si="9"/>
      </c>
      <c r="T65" s="122">
        <f t="shared" si="10"/>
      </c>
      <c r="U65" s="76" t="str">
        <f t="shared" si="0"/>
        <v>X</v>
      </c>
      <c r="V65" s="124">
        <f t="shared" si="1"/>
        <v>62</v>
      </c>
      <c r="W65" s="133" t="str">
        <f>IF(Tours!$AE67&gt;0,(VLOOKUP($C65,Inscription!$A$12:$H$211,6,FALSE))," ")</f>
        <v> </v>
      </c>
      <c r="X65" s="54">
        <f>IF(Tours!AE67&gt;0,LEFT(H65,1),"")</f>
      </c>
    </row>
    <row r="66" spans="1:24" ht="15">
      <c r="A66" s="131">
        <f t="shared" si="2"/>
        <v>63</v>
      </c>
      <c r="B66" s="132">
        <v>63</v>
      </c>
      <c r="C66" s="20">
        <f>IF(Tours!AE68&gt;0,Tours!AE68,"")</f>
      </c>
      <c r="D66" s="51" t="str">
        <f>IF(Tours!$AE68&gt;0,CONCATENATE((VLOOKUP($C66,Inscription!$A$12:$G$211,3,FALSE)),"   ",(VLOOKUP($C66,Inscription!$A$12:$G$211,4,FALSE)))," ")</f>
        <v> </v>
      </c>
      <c r="E66" s="52"/>
      <c r="F66" s="61" t="str">
        <f>IF(Tours!$AE68&gt;0,(VLOOKUP($C66,Inscription!$A$12:$G$211,5,FALSE))," ")</f>
        <v> </v>
      </c>
      <c r="G66" s="10" t="str">
        <f>IF(Tours!$AE68&gt;0,(VLOOKUP($C66,Inscription!$A$12:$G$211,7,FALSE))," ")</f>
        <v> </v>
      </c>
      <c r="H66" s="61" t="str">
        <f>LEFT(IF(Tours!$AE68&gt;0,(VLOOKUP($C66,Inscription!$A$12:$G$211,6,FALSE))," "),8)</f>
        <v> </v>
      </c>
      <c r="I66" s="21">
        <f>Tours!AG68</f>
        <v>0</v>
      </c>
      <c r="J66" s="122" t="str">
        <f>IF(COUNTIF($F$4:$F66,F66)&lt;2,$F66," ")</f>
        <v> </v>
      </c>
      <c r="K66" s="122">
        <f t="shared" si="3"/>
        <v>63</v>
      </c>
      <c r="L66" s="122" t="str">
        <f>IF(COUNTIF($F$4:$F66,F66)&lt;3,$F66," ")</f>
        <v> </v>
      </c>
      <c r="M66" s="122">
        <f t="shared" si="4"/>
        <v>63</v>
      </c>
      <c r="N66" s="123">
        <f t="shared" si="5"/>
      </c>
      <c r="O66" s="123">
        <f t="shared" si="6"/>
        <v>1000</v>
      </c>
      <c r="P66" s="122" t="str">
        <f>IF(COUNTIF($F$4:$F66,J66)&lt;4,$F66," ")</f>
        <v> </v>
      </c>
      <c r="Q66" s="122">
        <f t="shared" si="7"/>
        <v>63</v>
      </c>
      <c r="R66" s="123">
        <f t="shared" si="8"/>
      </c>
      <c r="S66" s="123">
        <f t="shared" si="9"/>
      </c>
      <c r="T66" s="122">
        <f t="shared" si="10"/>
      </c>
      <c r="U66" s="76" t="str">
        <f t="shared" si="0"/>
        <v>X</v>
      </c>
      <c r="V66" s="124">
        <f t="shared" si="1"/>
        <v>63</v>
      </c>
      <c r="W66" s="133" t="str">
        <f>IF(Tours!$AE68&gt;0,(VLOOKUP($C66,Inscription!$A$12:$H$211,6,FALSE))," ")</f>
        <v> </v>
      </c>
      <c r="X66" s="54">
        <f>IF(Tours!AE68&gt;0,LEFT(H66,1),"")</f>
      </c>
    </row>
    <row r="67" spans="1:24" ht="15">
      <c r="A67" s="131">
        <f t="shared" si="2"/>
        <v>64</v>
      </c>
      <c r="B67" s="132">
        <v>64</v>
      </c>
      <c r="C67" s="20">
        <f>IF(Tours!AE69&gt;0,Tours!AE69,"")</f>
      </c>
      <c r="D67" s="51" t="str">
        <f>IF(Tours!$AE69&gt;0,CONCATENATE((VLOOKUP($C67,Inscription!$A$12:$G$211,3,FALSE)),"   ",(VLOOKUP($C67,Inscription!$A$12:$G$211,4,FALSE)))," ")</f>
        <v> </v>
      </c>
      <c r="E67" s="52"/>
      <c r="F67" s="61" t="str">
        <f>IF(Tours!$AE69&gt;0,(VLOOKUP($C67,Inscription!$A$12:$G$211,5,FALSE))," ")</f>
        <v> </v>
      </c>
      <c r="G67" s="10" t="str">
        <f>IF(Tours!$AE69&gt;0,(VLOOKUP($C67,Inscription!$A$12:$G$211,7,FALSE))," ")</f>
        <v> </v>
      </c>
      <c r="H67" s="61" t="str">
        <f>LEFT(IF(Tours!$AE69&gt;0,(VLOOKUP($C67,Inscription!$A$12:$G$211,6,FALSE))," "),8)</f>
        <v> </v>
      </c>
      <c r="I67" s="21">
        <f>Tours!AG69</f>
        <v>0</v>
      </c>
      <c r="J67" s="122" t="str">
        <f>IF(COUNTIF($F$4:$F67,F67)&lt;2,$F67," ")</f>
        <v> </v>
      </c>
      <c r="K67" s="122">
        <f t="shared" si="3"/>
        <v>64</v>
      </c>
      <c r="L67" s="122" t="str">
        <f>IF(COUNTIF($F$4:$F67,F67)&lt;3,$F67," ")</f>
        <v> </v>
      </c>
      <c r="M67" s="122">
        <f t="shared" si="4"/>
        <v>64</v>
      </c>
      <c r="N67" s="123">
        <f t="shared" si="5"/>
      </c>
      <c r="O67" s="123">
        <f t="shared" si="6"/>
        <v>1000</v>
      </c>
      <c r="P67" s="122" t="str">
        <f>IF(COUNTIF($F$4:$F67,J67)&lt;4,$F67," ")</f>
        <v> </v>
      </c>
      <c r="Q67" s="122">
        <f t="shared" si="7"/>
        <v>64</v>
      </c>
      <c r="R67" s="123">
        <f t="shared" si="8"/>
      </c>
      <c r="S67" s="123">
        <f t="shared" si="9"/>
      </c>
      <c r="T67" s="122">
        <f t="shared" si="10"/>
      </c>
      <c r="U67" s="76" t="str">
        <f t="shared" si="0"/>
        <v>X</v>
      </c>
      <c r="V67" s="124">
        <f t="shared" si="1"/>
        <v>64</v>
      </c>
      <c r="W67" s="133" t="str">
        <f>IF(Tours!$AE69&gt;0,(VLOOKUP($C67,Inscription!$A$12:$H$211,6,FALSE))," ")</f>
        <v> </v>
      </c>
      <c r="X67" s="54">
        <f>IF(Tours!AE69&gt;0,LEFT(H67,1),"")</f>
      </c>
    </row>
    <row r="68" spans="1:24" ht="15">
      <c r="A68" s="131">
        <f t="shared" si="2"/>
        <v>65</v>
      </c>
      <c r="B68" s="132">
        <v>65</v>
      </c>
      <c r="C68" s="20">
        <f>IF(Tours!AE70&gt;0,Tours!AE70,"")</f>
      </c>
      <c r="D68" s="51" t="str">
        <f>IF(Tours!$AE70&gt;0,CONCATENATE((VLOOKUP($C68,Inscription!$A$12:$G$211,3,FALSE)),"   ",(VLOOKUP($C68,Inscription!$A$12:$G$211,4,FALSE)))," ")</f>
        <v> </v>
      </c>
      <c r="E68" s="52"/>
      <c r="F68" s="61" t="str">
        <f>IF(Tours!$AE70&gt;0,(VLOOKUP($C68,Inscription!$A$12:$G$211,5,FALSE))," ")</f>
        <v> </v>
      </c>
      <c r="G68" s="10" t="str">
        <f>IF(Tours!$AE70&gt;0,(VLOOKUP($C68,Inscription!$A$12:$G$211,7,FALSE))," ")</f>
        <v> </v>
      </c>
      <c r="H68" s="61" t="str">
        <f>LEFT(IF(Tours!$AE70&gt;0,(VLOOKUP($C68,Inscription!$A$12:$G$211,6,FALSE))," "),8)</f>
        <v> </v>
      </c>
      <c r="I68" s="21">
        <f>Tours!AG70</f>
        <v>0</v>
      </c>
      <c r="J68" s="122" t="str">
        <f>IF(COUNTIF($F$4:$F68,F68)&lt;2,$F68," ")</f>
        <v> </v>
      </c>
      <c r="K68" s="122">
        <f t="shared" si="3"/>
        <v>65</v>
      </c>
      <c r="L68" s="122" t="str">
        <f>IF(COUNTIF($F$4:$F68,F68)&lt;3,$F68," ")</f>
        <v> </v>
      </c>
      <c r="M68" s="122">
        <f t="shared" si="4"/>
        <v>65</v>
      </c>
      <c r="N68" s="123">
        <f t="shared" si="5"/>
      </c>
      <c r="O68" s="123">
        <f t="shared" si="6"/>
        <v>1000</v>
      </c>
      <c r="P68" s="122" t="str">
        <f>IF(COUNTIF($F$4:$F68,J68)&lt;4,$F68," ")</f>
        <v> </v>
      </c>
      <c r="Q68" s="122">
        <f t="shared" si="7"/>
        <v>65</v>
      </c>
      <c r="R68" s="123">
        <f t="shared" si="8"/>
      </c>
      <c r="S68" s="123">
        <f t="shared" si="9"/>
      </c>
      <c r="T68" s="122">
        <f t="shared" si="10"/>
      </c>
      <c r="U68" s="76" t="str">
        <f aca="true" t="shared" si="16" ref="U68:U131">IF(COUNTIF($C$4:$C$203,C68)&gt;1,"X"," ")</f>
        <v>X</v>
      </c>
      <c r="V68" s="124">
        <f aca="true" t="shared" si="17" ref="V68:V131">IF(COUNTIF($B$4:$B$203,B68)&gt;1,"T",B68)</f>
        <v>65</v>
      </c>
      <c r="W68" s="133" t="str">
        <f>IF(Tours!$AE70&gt;0,(VLOOKUP($C68,Inscription!$A$12:$H$211,6,FALSE))," ")</f>
        <v> </v>
      </c>
      <c r="X68" s="54">
        <f>IF(Tours!AE70&gt;0,LEFT(H68,1),"")</f>
      </c>
    </row>
    <row r="69" spans="1:24" ht="15">
      <c r="A69" s="131">
        <f aca="true" t="shared" si="18" ref="A69:A132">IF(V69=B69,B69,(20100-SUM($V$4:$V$203))/(COUNTIF($V$4:$V$203,"T")))</f>
        <v>66</v>
      </c>
      <c r="B69" s="132">
        <v>66</v>
      </c>
      <c r="C69" s="20">
        <f>IF(Tours!AE71&gt;0,Tours!AE71,"")</f>
      </c>
      <c r="D69" s="51" t="str">
        <f>IF(Tours!$AE71&gt;0,CONCATENATE((VLOOKUP($C69,Inscription!$A$12:$G$211,3,FALSE)),"   ",(VLOOKUP($C69,Inscription!$A$12:$G$211,4,FALSE)))," ")</f>
        <v> </v>
      </c>
      <c r="E69" s="52"/>
      <c r="F69" s="61" t="str">
        <f>IF(Tours!$AE71&gt;0,(VLOOKUP($C69,Inscription!$A$12:$G$211,5,FALSE))," ")</f>
        <v> </v>
      </c>
      <c r="G69" s="10" t="str">
        <f>IF(Tours!$AE71&gt;0,(VLOOKUP($C69,Inscription!$A$12:$G$211,7,FALSE))," ")</f>
        <v> </v>
      </c>
      <c r="H69" s="61" t="str">
        <f>LEFT(IF(Tours!$AE71&gt;0,(VLOOKUP($C69,Inscription!$A$12:$G$211,6,FALSE))," "),8)</f>
        <v> </v>
      </c>
      <c r="I69" s="21">
        <f>Tours!AG71</f>
        <v>0</v>
      </c>
      <c r="J69" s="122" t="str">
        <f>IF(COUNTIF($F$4:$F69,F69)&lt;2,$F69," ")</f>
        <v> </v>
      </c>
      <c r="K69" s="122">
        <f aca="true" t="shared" si="19" ref="K69:K132">IF(J69=F69,A69,"")</f>
        <v>66</v>
      </c>
      <c r="L69" s="122" t="str">
        <f>IF(COUNTIF($F$4:$F69,F69)&lt;3,$F69," ")</f>
        <v> </v>
      </c>
      <c r="M69" s="122">
        <f aca="true" t="shared" si="20" ref="M69:M132">IF(L69=$F69,$A69,"")</f>
        <v>66</v>
      </c>
      <c r="N69" s="123">
        <f aca="true" t="shared" si="21" ref="N69:N132">IF(L69=J69,"",L69)</f>
      </c>
      <c r="O69" s="123">
        <f aca="true" t="shared" si="22" ref="O69:O132">IF(N69=$F69,$A69,1000)</f>
        <v>1000</v>
      </c>
      <c r="P69" s="122" t="str">
        <f>IF(COUNTIF($F$4:$F69,J69)&lt;4,$F69," ")</f>
        <v> </v>
      </c>
      <c r="Q69" s="122">
        <f aca="true" t="shared" si="23" ref="Q69:Q132">IF(P69=$F69,$A69,"")</f>
        <v>66</v>
      </c>
      <c r="R69" s="123">
        <f aca="true" t="shared" si="24" ref="R69:R132">IF(P69=J69,"",P69)</f>
      </c>
      <c r="S69" s="123">
        <f aca="true" t="shared" si="25" ref="S69:S132">IF(R69=N69,"",P69)</f>
      </c>
      <c r="T69" s="122">
        <f aca="true" t="shared" si="26" ref="T69:T132">IF(S69=$F69,$A69,"")</f>
      </c>
      <c r="U69" s="76" t="str">
        <f t="shared" si="16"/>
        <v>X</v>
      </c>
      <c r="V69" s="124">
        <f t="shared" si="17"/>
        <v>66</v>
      </c>
      <c r="W69" s="133" t="str">
        <f>IF(Tours!$AE71&gt;0,(VLOOKUP($C69,Inscription!$A$12:$H$211,6,FALSE))," ")</f>
        <v> </v>
      </c>
      <c r="X69" s="54">
        <f>IF(Tours!AE71&gt;0,LEFT(H69,1),"")</f>
      </c>
    </row>
    <row r="70" spans="1:24" ht="15">
      <c r="A70" s="131">
        <f t="shared" si="18"/>
        <v>67</v>
      </c>
      <c r="B70" s="132">
        <v>67</v>
      </c>
      <c r="C70" s="20">
        <f>IF(Tours!AE72&gt;0,Tours!AE72,"")</f>
      </c>
      <c r="D70" s="51" t="str">
        <f>IF(Tours!$AE72&gt;0,CONCATENATE((VLOOKUP($C70,Inscription!$A$12:$G$211,3,FALSE)),"   ",(VLOOKUP($C70,Inscription!$A$12:$G$211,4,FALSE)))," ")</f>
        <v> </v>
      </c>
      <c r="E70" s="52"/>
      <c r="F70" s="61" t="str">
        <f>IF(Tours!$AE72&gt;0,(VLOOKUP($C70,Inscription!$A$12:$G$211,5,FALSE))," ")</f>
        <v> </v>
      </c>
      <c r="G70" s="10" t="str">
        <f>IF(Tours!$AE72&gt;0,(VLOOKUP($C70,Inscription!$A$12:$G$211,7,FALSE))," ")</f>
        <v> </v>
      </c>
      <c r="H70" s="61" t="str">
        <f>LEFT(IF(Tours!$AE72&gt;0,(VLOOKUP($C70,Inscription!$A$12:$G$211,6,FALSE))," "),8)</f>
        <v> </v>
      </c>
      <c r="I70" s="21">
        <f>Tours!AG72</f>
        <v>0</v>
      </c>
      <c r="J70" s="122" t="str">
        <f>IF(COUNTIF($F$4:$F70,F70)&lt;2,$F70," ")</f>
        <v> </v>
      </c>
      <c r="K70" s="122">
        <f t="shared" si="19"/>
        <v>67</v>
      </c>
      <c r="L70" s="122" t="str">
        <f>IF(COUNTIF($F$4:$F70,F70)&lt;3,$F70," ")</f>
        <v> </v>
      </c>
      <c r="M70" s="122">
        <f t="shared" si="20"/>
        <v>67</v>
      </c>
      <c r="N70" s="123">
        <f t="shared" si="21"/>
      </c>
      <c r="O70" s="123">
        <f t="shared" si="22"/>
        <v>1000</v>
      </c>
      <c r="P70" s="122" t="str">
        <f>IF(COUNTIF($F$4:$F70,J70)&lt;4,$F70," ")</f>
        <v> </v>
      </c>
      <c r="Q70" s="122">
        <f t="shared" si="23"/>
        <v>67</v>
      </c>
      <c r="R70" s="123">
        <f t="shared" si="24"/>
      </c>
      <c r="S70" s="123">
        <f t="shared" si="25"/>
      </c>
      <c r="T70" s="122">
        <f t="shared" si="26"/>
      </c>
      <c r="U70" s="76" t="str">
        <f t="shared" si="16"/>
        <v>X</v>
      </c>
      <c r="V70" s="124">
        <f t="shared" si="17"/>
        <v>67</v>
      </c>
      <c r="W70" s="133" t="str">
        <f>IF(Tours!$AE72&gt;0,(VLOOKUP($C70,Inscription!$A$12:$H$211,6,FALSE))," ")</f>
        <v> </v>
      </c>
      <c r="X70" s="54">
        <f>IF(Tours!AE72&gt;0,LEFT(H70,1),"")</f>
      </c>
    </row>
    <row r="71" spans="1:24" ht="15">
      <c r="A71" s="131">
        <f t="shared" si="18"/>
        <v>68</v>
      </c>
      <c r="B71" s="132">
        <v>68</v>
      </c>
      <c r="C71" s="20">
        <f>IF(Tours!AE73&gt;0,Tours!AE73,"")</f>
      </c>
      <c r="D71" s="51" t="str">
        <f>IF(Tours!$AE73&gt;0,CONCATENATE((VLOOKUP($C71,Inscription!$A$12:$G$211,3,FALSE)),"   ",(VLOOKUP($C71,Inscription!$A$12:$G$211,4,FALSE)))," ")</f>
        <v> </v>
      </c>
      <c r="E71" s="52"/>
      <c r="F71" s="61" t="str">
        <f>IF(Tours!$AE73&gt;0,(VLOOKUP($C71,Inscription!$A$12:$G$211,5,FALSE))," ")</f>
        <v> </v>
      </c>
      <c r="G71" s="10" t="str">
        <f>IF(Tours!$AE73&gt;0,(VLOOKUP($C71,Inscription!$A$12:$G$211,7,FALSE))," ")</f>
        <v> </v>
      </c>
      <c r="H71" s="61" t="str">
        <f>LEFT(IF(Tours!$AE73&gt;0,(VLOOKUP($C71,Inscription!$A$12:$G$211,6,FALSE))," "),8)</f>
        <v> </v>
      </c>
      <c r="I71" s="21">
        <f>Tours!AG73</f>
        <v>0</v>
      </c>
      <c r="J71" s="122" t="str">
        <f>IF(COUNTIF($F$4:$F71,F71)&lt;2,$F71," ")</f>
        <v> </v>
      </c>
      <c r="K71" s="122">
        <f t="shared" si="19"/>
        <v>68</v>
      </c>
      <c r="L71" s="122" t="str">
        <f>IF(COUNTIF($F$4:$F71,F71)&lt;3,$F71," ")</f>
        <v> </v>
      </c>
      <c r="M71" s="122">
        <f t="shared" si="20"/>
        <v>68</v>
      </c>
      <c r="N71" s="123">
        <f t="shared" si="21"/>
      </c>
      <c r="O71" s="123">
        <f t="shared" si="22"/>
        <v>1000</v>
      </c>
      <c r="P71" s="122" t="str">
        <f>IF(COUNTIF($F$4:$F71,J71)&lt;4,$F71," ")</f>
        <v> </v>
      </c>
      <c r="Q71" s="122">
        <f t="shared" si="23"/>
        <v>68</v>
      </c>
      <c r="R71" s="123">
        <f t="shared" si="24"/>
      </c>
      <c r="S71" s="123">
        <f t="shared" si="25"/>
      </c>
      <c r="T71" s="122">
        <f t="shared" si="26"/>
      </c>
      <c r="U71" s="76" t="str">
        <f t="shared" si="16"/>
        <v>X</v>
      </c>
      <c r="V71" s="124">
        <f t="shared" si="17"/>
        <v>68</v>
      </c>
      <c r="W71" s="133" t="str">
        <f>IF(Tours!$AE73&gt;0,(VLOOKUP($C71,Inscription!$A$12:$H$211,6,FALSE))," ")</f>
        <v> </v>
      </c>
      <c r="X71" s="54">
        <f>IF(Tours!AE73&gt;0,LEFT(H71,1),"")</f>
      </c>
    </row>
    <row r="72" spans="1:24" ht="15">
      <c r="A72" s="131">
        <f t="shared" si="18"/>
        <v>69</v>
      </c>
      <c r="B72" s="132">
        <v>69</v>
      </c>
      <c r="C72" s="20">
        <f>IF(Tours!AE74&gt;0,Tours!AE74,"")</f>
      </c>
      <c r="D72" s="51" t="str">
        <f>IF(Tours!$AE74&gt;0,CONCATENATE((VLOOKUP($C72,Inscription!$A$12:$G$211,3,FALSE)),"   ",(VLOOKUP($C72,Inscription!$A$12:$G$211,4,FALSE)))," ")</f>
        <v> </v>
      </c>
      <c r="E72" s="52"/>
      <c r="F72" s="61" t="str">
        <f>IF(Tours!$AE74&gt;0,(VLOOKUP($C72,Inscription!$A$12:$G$211,5,FALSE))," ")</f>
        <v> </v>
      </c>
      <c r="G72" s="10" t="str">
        <f>IF(Tours!$AE74&gt;0,(VLOOKUP($C72,Inscription!$A$12:$G$211,7,FALSE))," ")</f>
        <v> </v>
      </c>
      <c r="H72" s="61" t="str">
        <f>LEFT(IF(Tours!$AE74&gt;0,(VLOOKUP($C72,Inscription!$A$12:$G$211,6,FALSE))," "),8)</f>
        <v> </v>
      </c>
      <c r="I72" s="21">
        <f>Tours!AG74</f>
        <v>0</v>
      </c>
      <c r="J72" s="122" t="str">
        <f>IF(COUNTIF($F$4:$F72,F72)&lt;2,$F72," ")</f>
        <v> </v>
      </c>
      <c r="K72" s="122">
        <f t="shared" si="19"/>
        <v>69</v>
      </c>
      <c r="L72" s="122" t="str">
        <f>IF(COUNTIF($F$4:$F72,F72)&lt;3,$F72," ")</f>
        <v> </v>
      </c>
      <c r="M72" s="122">
        <f t="shared" si="20"/>
        <v>69</v>
      </c>
      <c r="N72" s="123">
        <f t="shared" si="21"/>
      </c>
      <c r="O72" s="123">
        <f t="shared" si="22"/>
        <v>1000</v>
      </c>
      <c r="P72" s="122" t="str">
        <f>IF(COUNTIF($F$4:$F72,J72)&lt;4,$F72," ")</f>
        <v> </v>
      </c>
      <c r="Q72" s="122">
        <f t="shared" si="23"/>
        <v>69</v>
      </c>
      <c r="R72" s="123">
        <f t="shared" si="24"/>
      </c>
      <c r="S72" s="123">
        <f t="shared" si="25"/>
      </c>
      <c r="T72" s="122">
        <f t="shared" si="26"/>
      </c>
      <c r="U72" s="76" t="str">
        <f t="shared" si="16"/>
        <v>X</v>
      </c>
      <c r="V72" s="124">
        <f t="shared" si="17"/>
        <v>69</v>
      </c>
      <c r="W72" s="133" t="str">
        <f>IF(Tours!$AE74&gt;0,(VLOOKUP($C72,Inscription!$A$12:$H$211,6,FALSE))," ")</f>
        <v> </v>
      </c>
      <c r="X72" s="54">
        <f>IF(Tours!AE74&gt;0,LEFT(H72,1),"")</f>
      </c>
    </row>
    <row r="73" spans="1:24" ht="15">
      <c r="A73" s="131">
        <f t="shared" si="18"/>
        <v>70</v>
      </c>
      <c r="B73" s="132">
        <v>70</v>
      </c>
      <c r="C73" s="20">
        <f>IF(Tours!AE75&gt;0,Tours!AE75,"")</f>
      </c>
      <c r="D73" s="51" t="str">
        <f>IF(Tours!$AE75&gt;0,CONCATENATE((VLOOKUP($C73,Inscription!$A$12:$G$211,3,FALSE)),"   ",(VLOOKUP($C73,Inscription!$A$12:$G$211,4,FALSE)))," ")</f>
        <v> </v>
      </c>
      <c r="E73" s="52"/>
      <c r="F73" s="61" t="str">
        <f>IF(Tours!$AE75&gt;0,(VLOOKUP($C73,Inscription!$A$12:$G$211,5,FALSE))," ")</f>
        <v> </v>
      </c>
      <c r="G73" s="10" t="str">
        <f>IF(Tours!$AE75&gt;0,(VLOOKUP($C73,Inscription!$A$12:$G$211,7,FALSE))," ")</f>
        <v> </v>
      </c>
      <c r="H73" s="61" t="str">
        <f>LEFT(IF(Tours!$AE75&gt;0,(VLOOKUP($C73,Inscription!$A$12:$G$211,6,FALSE))," "),8)</f>
        <v> </v>
      </c>
      <c r="I73" s="21">
        <f>Tours!AG75</f>
        <v>0</v>
      </c>
      <c r="J73" s="122" t="str">
        <f>IF(COUNTIF($F$4:$F73,F73)&lt;2,$F73," ")</f>
        <v> </v>
      </c>
      <c r="K73" s="122">
        <f t="shared" si="19"/>
        <v>70</v>
      </c>
      <c r="L73" s="122" t="str">
        <f>IF(COUNTIF($F$4:$F73,F73)&lt;3,$F73," ")</f>
        <v> </v>
      </c>
      <c r="M73" s="122">
        <f t="shared" si="20"/>
        <v>70</v>
      </c>
      <c r="N73" s="123">
        <f t="shared" si="21"/>
      </c>
      <c r="O73" s="123">
        <f t="shared" si="22"/>
        <v>1000</v>
      </c>
      <c r="P73" s="122" t="str">
        <f>IF(COUNTIF($F$4:$F73,J73)&lt;4,$F73," ")</f>
        <v> </v>
      </c>
      <c r="Q73" s="122">
        <f t="shared" si="23"/>
        <v>70</v>
      </c>
      <c r="R73" s="123">
        <f t="shared" si="24"/>
      </c>
      <c r="S73" s="123">
        <f t="shared" si="25"/>
      </c>
      <c r="T73" s="122">
        <f t="shared" si="26"/>
      </c>
      <c r="U73" s="76" t="str">
        <f t="shared" si="16"/>
        <v>X</v>
      </c>
      <c r="V73" s="124">
        <f t="shared" si="17"/>
        <v>70</v>
      </c>
      <c r="W73" s="133" t="str">
        <f>IF(Tours!$AE75&gt;0,(VLOOKUP($C73,Inscription!$A$12:$H$211,6,FALSE))," ")</f>
        <v> </v>
      </c>
      <c r="X73" s="54">
        <f>IF(Tours!AE75&gt;0,LEFT(H73,1),"")</f>
      </c>
    </row>
    <row r="74" spans="1:24" ht="15">
      <c r="A74" s="131">
        <f t="shared" si="18"/>
        <v>71</v>
      </c>
      <c r="B74" s="132">
        <v>71</v>
      </c>
      <c r="C74" s="20">
        <f>IF(Tours!AE76&gt;0,Tours!AE76,"")</f>
      </c>
      <c r="D74" s="51" t="str">
        <f>IF(Tours!$AE76&gt;0,CONCATENATE((VLOOKUP($C74,Inscription!$A$12:$G$211,3,FALSE)),"   ",(VLOOKUP($C74,Inscription!$A$12:$G$211,4,FALSE)))," ")</f>
        <v> </v>
      </c>
      <c r="E74" s="52"/>
      <c r="F74" s="61" t="str">
        <f>IF(Tours!$AE76&gt;0,(VLOOKUP($C74,Inscription!$A$12:$G$211,5,FALSE))," ")</f>
        <v> </v>
      </c>
      <c r="G74" s="10" t="str">
        <f>IF(Tours!$AE76&gt;0,(VLOOKUP($C74,Inscription!$A$12:$G$211,7,FALSE))," ")</f>
        <v> </v>
      </c>
      <c r="H74" s="61" t="str">
        <f>LEFT(IF(Tours!$AE76&gt;0,(VLOOKUP($C74,Inscription!$A$12:$G$211,6,FALSE))," "),8)</f>
        <v> </v>
      </c>
      <c r="I74" s="21">
        <f>Tours!AG76</f>
        <v>0</v>
      </c>
      <c r="J74" s="122" t="str">
        <f>IF(COUNTIF($F$4:$F74,F74)&lt;2,$F74," ")</f>
        <v> </v>
      </c>
      <c r="K74" s="122">
        <f t="shared" si="19"/>
        <v>71</v>
      </c>
      <c r="L74" s="122" t="str">
        <f>IF(COUNTIF($F$4:$F74,F74)&lt;3,$F74," ")</f>
        <v> </v>
      </c>
      <c r="M74" s="122">
        <f t="shared" si="20"/>
        <v>71</v>
      </c>
      <c r="N74" s="123">
        <f t="shared" si="21"/>
      </c>
      <c r="O74" s="123">
        <f t="shared" si="22"/>
        <v>1000</v>
      </c>
      <c r="P74" s="122" t="str">
        <f>IF(COUNTIF($F$4:$F74,J74)&lt;4,$F74," ")</f>
        <v> </v>
      </c>
      <c r="Q74" s="122">
        <f t="shared" si="23"/>
        <v>71</v>
      </c>
      <c r="R74" s="123">
        <f t="shared" si="24"/>
      </c>
      <c r="S74" s="123">
        <f t="shared" si="25"/>
      </c>
      <c r="T74" s="122">
        <f t="shared" si="26"/>
      </c>
      <c r="U74" s="76" t="str">
        <f t="shared" si="16"/>
        <v>X</v>
      </c>
      <c r="V74" s="124">
        <f t="shared" si="17"/>
        <v>71</v>
      </c>
      <c r="W74" s="133" t="str">
        <f>IF(Tours!$AE76&gt;0,(VLOOKUP($C74,Inscription!$A$12:$H$211,6,FALSE))," ")</f>
        <v> </v>
      </c>
      <c r="X74" s="54">
        <f>IF(Tours!AE76&gt;0,LEFT(H74,1),"")</f>
      </c>
    </row>
    <row r="75" spans="1:24" ht="15">
      <c r="A75" s="131">
        <f t="shared" si="18"/>
        <v>72</v>
      </c>
      <c r="B75" s="132">
        <v>72</v>
      </c>
      <c r="C75" s="20">
        <f>IF(Tours!AE77&gt;0,Tours!AE77,"")</f>
      </c>
      <c r="D75" s="51" t="str">
        <f>IF(Tours!$AE77&gt;0,CONCATENATE((VLOOKUP($C75,Inscription!$A$12:$G$211,3,FALSE)),"   ",(VLOOKUP($C75,Inscription!$A$12:$G$211,4,FALSE)))," ")</f>
        <v> </v>
      </c>
      <c r="E75" s="52"/>
      <c r="F75" s="61" t="str">
        <f>IF(Tours!$AE77&gt;0,(VLOOKUP($C75,Inscription!$A$12:$G$211,5,FALSE))," ")</f>
        <v> </v>
      </c>
      <c r="G75" s="10" t="str">
        <f>IF(Tours!$AE77&gt;0,(VLOOKUP($C75,Inscription!$A$12:$G$211,7,FALSE))," ")</f>
        <v> </v>
      </c>
      <c r="H75" s="61" t="str">
        <f>LEFT(IF(Tours!$AE77&gt;0,(VLOOKUP($C75,Inscription!$A$12:$G$211,6,FALSE))," "),8)</f>
        <v> </v>
      </c>
      <c r="I75" s="21">
        <f>Tours!AG77</f>
        <v>0</v>
      </c>
      <c r="J75" s="122" t="str">
        <f>IF(COUNTIF($F$4:$F75,F75)&lt;2,$F75," ")</f>
        <v> </v>
      </c>
      <c r="K75" s="122">
        <f t="shared" si="19"/>
        <v>72</v>
      </c>
      <c r="L75" s="122" t="str">
        <f>IF(COUNTIF($F$4:$F75,F75)&lt;3,$F75," ")</f>
        <v> </v>
      </c>
      <c r="M75" s="122">
        <f t="shared" si="20"/>
        <v>72</v>
      </c>
      <c r="N75" s="123">
        <f t="shared" si="21"/>
      </c>
      <c r="O75" s="123">
        <f t="shared" si="22"/>
        <v>1000</v>
      </c>
      <c r="P75" s="122" t="str">
        <f>IF(COUNTIF($F$4:$F75,J75)&lt;4,$F75," ")</f>
        <v> </v>
      </c>
      <c r="Q75" s="122">
        <f t="shared" si="23"/>
        <v>72</v>
      </c>
      <c r="R75" s="123">
        <f t="shared" si="24"/>
      </c>
      <c r="S75" s="123">
        <f t="shared" si="25"/>
      </c>
      <c r="T75" s="122">
        <f t="shared" si="26"/>
      </c>
      <c r="U75" s="76" t="str">
        <f t="shared" si="16"/>
        <v>X</v>
      </c>
      <c r="V75" s="124">
        <f t="shared" si="17"/>
        <v>72</v>
      </c>
      <c r="W75" s="133" t="str">
        <f>IF(Tours!$AE77&gt;0,(VLOOKUP($C75,Inscription!$A$12:$H$211,6,FALSE))," ")</f>
        <v> </v>
      </c>
      <c r="X75" s="54">
        <f>IF(Tours!AE77&gt;0,LEFT(H75,1),"")</f>
      </c>
    </row>
    <row r="76" spans="1:24" ht="15">
      <c r="A76" s="131">
        <f t="shared" si="18"/>
        <v>73</v>
      </c>
      <c r="B76" s="132">
        <v>73</v>
      </c>
      <c r="C76" s="20">
        <f>IF(Tours!AE78&gt;0,Tours!AE78,"")</f>
      </c>
      <c r="D76" s="51" t="str">
        <f>IF(Tours!$AE78&gt;0,CONCATENATE((VLOOKUP($C76,Inscription!$A$12:$G$211,3,FALSE)),"   ",(VLOOKUP($C76,Inscription!$A$12:$G$211,4,FALSE)))," ")</f>
        <v> </v>
      </c>
      <c r="E76" s="52"/>
      <c r="F76" s="61" t="str">
        <f>IF(Tours!$AE78&gt;0,(VLOOKUP($C76,Inscription!$A$12:$G$211,5,FALSE))," ")</f>
        <v> </v>
      </c>
      <c r="G76" s="10" t="str">
        <f>IF(Tours!$AE78&gt;0,(VLOOKUP($C76,Inscription!$A$12:$G$211,7,FALSE))," ")</f>
        <v> </v>
      </c>
      <c r="H76" s="61" t="str">
        <f>LEFT(IF(Tours!$AE78&gt;0,(VLOOKUP($C76,Inscription!$A$12:$G$211,6,FALSE))," "),8)</f>
        <v> </v>
      </c>
      <c r="I76" s="21">
        <f>Tours!AG78</f>
        <v>0</v>
      </c>
      <c r="J76" s="122" t="str">
        <f>IF(COUNTIF($F$4:$F76,F76)&lt;2,$F76," ")</f>
        <v> </v>
      </c>
      <c r="K76" s="122">
        <f t="shared" si="19"/>
        <v>73</v>
      </c>
      <c r="L76" s="122" t="str">
        <f>IF(COUNTIF($F$4:$F76,F76)&lt;3,$F76," ")</f>
        <v> </v>
      </c>
      <c r="M76" s="122">
        <f t="shared" si="20"/>
        <v>73</v>
      </c>
      <c r="N76" s="123">
        <f t="shared" si="21"/>
      </c>
      <c r="O76" s="123">
        <f t="shared" si="22"/>
        <v>1000</v>
      </c>
      <c r="P76" s="122" t="str">
        <f>IF(COUNTIF($F$4:$F76,J76)&lt;4,$F76," ")</f>
        <v> </v>
      </c>
      <c r="Q76" s="122">
        <f t="shared" si="23"/>
        <v>73</v>
      </c>
      <c r="R76" s="123">
        <f t="shared" si="24"/>
      </c>
      <c r="S76" s="123">
        <f t="shared" si="25"/>
      </c>
      <c r="T76" s="122">
        <f t="shared" si="26"/>
      </c>
      <c r="U76" s="76" t="str">
        <f t="shared" si="16"/>
        <v>X</v>
      </c>
      <c r="V76" s="124">
        <f t="shared" si="17"/>
        <v>73</v>
      </c>
      <c r="W76" s="133" t="str">
        <f>IF(Tours!$AE78&gt;0,(VLOOKUP($C76,Inscription!$A$12:$H$211,6,FALSE))," ")</f>
        <v> </v>
      </c>
      <c r="X76" s="54">
        <f>IF(Tours!AE78&gt;0,LEFT(H76,1),"")</f>
      </c>
    </row>
    <row r="77" spans="1:24" ht="15">
      <c r="A77" s="131">
        <f t="shared" si="18"/>
        <v>74</v>
      </c>
      <c r="B77" s="132">
        <v>74</v>
      </c>
      <c r="C77" s="20">
        <f>IF(Tours!AE79&gt;0,Tours!AE79,"")</f>
      </c>
      <c r="D77" s="51" t="str">
        <f>IF(Tours!$AE79&gt;0,CONCATENATE((VLOOKUP($C77,Inscription!$A$12:$G$211,3,FALSE)),"   ",(VLOOKUP($C77,Inscription!$A$12:$G$211,4,FALSE)))," ")</f>
        <v> </v>
      </c>
      <c r="E77" s="52"/>
      <c r="F77" s="61" t="str">
        <f>IF(Tours!$AE79&gt;0,(VLOOKUP($C77,Inscription!$A$12:$G$211,5,FALSE))," ")</f>
        <v> </v>
      </c>
      <c r="G77" s="10" t="str">
        <f>IF(Tours!$AE79&gt;0,(VLOOKUP($C77,Inscription!$A$12:$G$211,7,FALSE))," ")</f>
        <v> </v>
      </c>
      <c r="H77" s="61" t="str">
        <f>LEFT(IF(Tours!$AE79&gt;0,(VLOOKUP($C77,Inscription!$A$12:$G$211,6,FALSE))," "),8)</f>
        <v> </v>
      </c>
      <c r="I77" s="21">
        <f>Tours!AG79</f>
        <v>0</v>
      </c>
      <c r="J77" s="122" t="str">
        <f>IF(COUNTIF($F$4:$F77,F77)&lt;2,$F77," ")</f>
        <v> </v>
      </c>
      <c r="K77" s="122">
        <f t="shared" si="19"/>
        <v>74</v>
      </c>
      <c r="L77" s="122" t="str">
        <f>IF(COUNTIF($F$4:$F77,F77)&lt;3,$F77," ")</f>
        <v> </v>
      </c>
      <c r="M77" s="122">
        <f t="shared" si="20"/>
        <v>74</v>
      </c>
      <c r="N77" s="123">
        <f t="shared" si="21"/>
      </c>
      <c r="O77" s="123">
        <f t="shared" si="22"/>
        <v>1000</v>
      </c>
      <c r="P77" s="122" t="str">
        <f>IF(COUNTIF($F$4:$F77,J77)&lt;4,$F77," ")</f>
        <v> </v>
      </c>
      <c r="Q77" s="122">
        <f t="shared" si="23"/>
        <v>74</v>
      </c>
      <c r="R77" s="123">
        <f t="shared" si="24"/>
      </c>
      <c r="S77" s="123">
        <f t="shared" si="25"/>
      </c>
      <c r="T77" s="122">
        <f t="shared" si="26"/>
      </c>
      <c r="U77" s="76" t="str">
        <f t="shared" si="16"/>
        <v>X</v>
      </c>
      <c r="V77" s="124">
        <f t="shared" si="17"/>
        <v>74</v>
      </c>
      <c r="W77" s="133" t="str">
        <f>IF(Tours!$AE79&gt;0,(VLOOKUP($C77,Inscription!$A$12:$H$211,6,FALSE))," ")</f>
        <v> </v>
      </c>
      <c r="X77" s="54">
        <f>IF(Tours!AE79&gt;0,LEFT(H77,1),"")</f>
      </c>
    </row>
    <row r="78" spans="1:24" ht="15">
      <c r="A78" s="131">
        <f t="shared" si="18"/>
        <v>75</v>
      </c>
      <c r="B78" s="132">
        <v>75</v>
      </c>
      <c r="C78" s="20">
        <f>IF(Tours!AE80&gt;0,Tours!AE80,"")</f>
      </c>
      <c r="D78" s="51" t="str">
        <f>IF(Tours!$AE80&gt;0,CONCATENATE((VLOOKUP($C78,Inscription!$A$12:$G$211,3,FALSE)),"   ",(VLOOKUP($C78,Inscription!$A$12:$G$211,4,FALSE)))," ")</f>
        <v> </v>
      </c>
      <c r="E78" s="52"/>
      <c r="F78" s="61" t="str">
        <f>IF(Tours!$AE80&gt;0,(VLOOKUP($C78,Inscription!$A$12:$G$211,5,FALSE))," ")</f>
        <v> </v>
      </c>
      <c r="G78" s="10" t="str">
        <f>IF(Tours!$AE80&gt;0,(VLOOKUP($C78,Inscription!$A$12:$G$211,7,FALSE))," ")</f>
        <v> </v>
      </c>
      <c r="H78" s="61" t="str">
        <f>LEFT(IF(Tours!$AE80&gt;0,(VLOOKUP($C78,Inscription!$A$12:$G$211,6,FALSE))," "),8)</f>
        <v> </v>
      </c>
      <c r="I78" s="21">
        <f>Tours!AG80</f>
        <v>0</v>
      </c>
      <c r="J78" s="122" t="str">
        <f>IF(COUNTIF($F$4:$F78,F78)&lt;2,$F78," ")</f>
        <v> </v>
      </c>
      <c r="K78" s="122">
        <f t="shared" si="19"/>
        <v>75</v>
      </c>
      <c r="L78" s="122" t="str">
        <f>IF(COUNTIF($F$4:$F78,F78)&lt;3,$F78," ")</f>
        <v> </v>
      </c>
      <c r="M78" s="122">
        <f t="shared" si="20"/>
        <v>75</v>
      </c>
      <c r="N78" s="123">
        <f t="shared" si="21"/>
      </c>
      <c r="O78" s="123">
        <f t="shared" si="22"/>
        <v>1000</v>
      </c>
      <c r="P78" s="122" t="str">
        <f>IF(COUNTIF($F$4:$F78,J78)&lt;4,$F78," ")</f>
        <v> </v>
      </c>
      <c r="Q78" s="122">
        <f t="shared" si="23"/>
        <v>75</v>
      </c>
      <c r="R78" s="123">
        <f t="shared" si="24"/>
      </c>
      <c r="S78" s="123">
        <f t="shared" si="25"/>
      </c>
      <c r="T78" s="122">
        <f t="shared" si="26"/>
      </c>
      <c r="U78" s="76" t="str">
        <f t="shared" si="16"/>
        <v>X</v>
      </c>
      <c r="V78" s="124">
        <f t="shared" si="17"/>
        <v>75</v>
      </c>
      <c r="W78" s="133" t="str">
        <f>IF(Tours!$AE80&gt;0,(VLOOKUP($C78,Inscription!$A$12:$H$211,6,FALSE))," ")</f>
        <v> </v>
      </c>
      <c r="X78" s="54">
        <f>IF(Tours!AE80&gt;0,LEFT(H78,1),"")</f>
      </c>
    </row>
    <row r="79" spans="1:24" ht="15">
      <c r="A79" s="131">
        <f t="shared" si="18"/>
        <v>76</v>
      </c>
      <c r="B79" s="132">
        <v>76</v>
      </c>
      <c r="C79" s="20">
        <f>IF(Tours!AE81&gt;0,Tours!AE81,"")</f>
      </c>
      <c r="D79" s="51" t="str">
        <f>IF(Tours!$AE81&gt;0,CONCATENATE((VLOOKUP($C79,Inscription!$A$12:$G$211,3,FALSE)),"   ",(VLOOKUP($C79,Inscription!$A$12:$G$211,4,FALSE)))," ")</f>
        <v> </v>
      </c>
      <c r="E79" s="52"/>
      <c r="F79" s="61" t="str">
        <f>IF(Tours!$AE81&gt;0,(VLOOKUP($C79,Inscription!$A$12:$G$211,5,FALSE))," ")</f>
        <v> </v>
      </c>
      <c r="G79" s="10" t="str">
        <f>IF(Tours!$AE81&gt;0,(VLOOKUP($C79,Inscription!$A$12:$G$211,7,FALSE))," ")</f>
        <v> </v>
      </c>
      <c r="H79" s="61" t="str">
        <f>LEFT(IF(Tours!$AE81&gt;0,(VLOOKUP($C79,Inscription!$A$12:$G$211,6,FALSE))," "),8)</f>
        <v> </v>
      </c>
      <c r="I79" s="21">
        <f>Tours!AG81</f>
        <v>0</v>
      </c>
      <c r="J79" s="122" t="str">
        <f>IF(COUNTIF($F$4:$F79,F79)&lt;2,$F79," ")</f>
        <v> </v>
      </c>
      <c r="K79" s="122">
        <f t="shared" si="19"/>
        <v>76</v>
      </c>
      <c r="L79" s="122" t="str">
        <f>IF(COUNTIF($F$4:$F79,F79)&lt;3,$F79," ")</f>
        <v> </v>
      </c>
      <c r="M79" s="122">
        <f t="shared" si="20"/>
        <v>76</v>
      </c>
      <c r="N79" s="123">
        <f t="shared" si="21"/>
      </c>
      <c r="O79" s="123">
        <f t="shared" si="22"/>
        <v>1000</v>
      </c>
      <c r="P79" s="122" t="str">
        <f>IF(COUNTIF($F$4:$F79,J79)&lt;4,$F79," ")</f>
        <v> </v>
      </c>
      <c r="Q79" s="122">
        <f t="shared" si="23"/>
        <v>76</v>
      </c>
      <c r="R79" s="123">
        <f t="shared" si="24"/>
      </c>
      <c r="S79" s="123">
        <f t="shared" si="25"/>
      </c>
      <c r="T79" s="122">
        <f t="shared" si="26"/>
      </c>
      <c r="U79" s="76" t="str">
        <f t="shared" si="16"/>
        <v>X</v>
      </c>
      <c r="V79" s="124">
        <f t="shared" si="17"/>
        <v>76</v>
      </c>
      <c r="W79" s="133" t="str">
        <f>IF(Tours!$AE81&gt;0,(VLOOKUP($C79,Inscription!$A$12:$H$211,6,FALSE))," ")</f>
        <v> </v>
      </c>
      <c r="X79" s="54">
        <f>IF(Tours!AE81&gt;0,LEFT(H79,1),"")</f>
      </c>
    </row>
    <row r="80" spans="1:24" ht="15">
      <c r="A80" s="131">
        <f t="shared" si="18"/>
        <v>77</v>
      </c>
      <c r="B80" s="132">
        <v>77</v>
      </c>
      <c r="C80" s="20">
        <f>IF(Tours!AE82&gt;0,Tours!AE82,"")</f>
      </c>
      <c r="D80" s="51" t="str">
        <f>IF(Tours!$AE82&gt;0,CONCATENATE((VLOOKUP($C80,Inscription!$A$12:$G$211,3,FALSE)),"   ",(VLOOKUP($C80,Inscription!$A$12:$G$211,4,FALSE)))," ")</f>
        <v> </v>
      </c>
      <c r="E80" s="52"/>
      <c r="F80" s="61" t="str">
        <f>IF(Tours!$AE82&gt;0,(VLOOKUP($C80,Inscription!$A$12:$G$211,5,FALSE))," ")</f>
        <v> </v>
      </c>
      <c r="G80" s="10" t="str">
        <f>IF(Tours!$AE82&gt;0,(VLOOKUP($C80,Inscription!$A$12:$G$211,7,FALSE))," ")</f>
        <v> </v>
      </c>
      <c r="H80" s="61" t="str">
        <f>LEFT(IF(Tours!$AE82&gt;0,(VLOOKUP($C80,Inscription!$A$12:$G$211,6,FALSE))," "),8)</f>
        <v> </v>
      </c>
      <c r="I80" s="21">
        <f>Tours!AG82</f>
        <v>0</v>
      </c>
      <c r="J80" s="122" t="str">
        <f>IF(COUNTIF($F$4:$F80,F80)&lt;2,$F80," ")</f>
        <v> </v>
      </c>
      <c r="K80" s="122">
        <f t="shared" si="19"/>
        <v>77</v>
      </c>
      <c r="L80" s="122" t="str">
        <f>IF(COUNTIF($F$4:$F80,F80)&lt;3,$F80," ")</f>
        <v> </v>
      </c>
      <c r="M80" s="122">
        <f t="shared" si="20"/>
        <v>77</v>
      </c>
      <c r="N80" s="123">
        <f t="shared" si="21"/>
      </c>
      <c r="O80" s="123">
        <f t="shared" si="22"/>
        <v>1000</v>
      </c>
      <c r="P80" s="122" t="str">
        <f>IF(COUNTIF($F$4:$F80,J80)&lt;4,$F80," ")</f>
        <v> </v>
      </c>
      <c r="Q80" s="122">
        <f t="shared" si="23"/>
        <v>77</v>
      </c>
      <c r="R80" s="123">
        <f t="shared" si="24"/>
      </c>
      <c r="S80" s="123">
        <f t="shared" si="25"/>
      </c>
      <c r="T80" s="122">
        <f t="shared" si="26"/>
      </c>
      <c r="U80" s="76" t="str">
        <f t="shared" si="16"/>
        <v>X</v>
      </c>
      <c r="V80" s="124">
        <f t="shared" si="17"/>
        <v>77</v>
      </c>
      <c r="W80" s="133" t="str">
        <f>IF(Tours!$AE82&gt;0,(VLOOKUP($C80,Inscription!$A$12:$H$211,6,FALSE))," ")</f>
        <v> </v>
      </c>
      <c r="X80" s="54">
        <f>IF(Tours!AE82&gt;0,LEFT(H80,1),"")</f>
      </c>
    </row>
    <row r="81" spans="1:24" ht="15">
      <c r="A81" s="131">
        <f t="shared" si="18"/>
        <v>78</v>
      </c>
      <c r="B81" s="132">
        <v>78</v>
      </c>
      <c r="C81" s="20">
        <f>IF(Tours!AE83&gt;0,Tours!AE83,"")</f>
      </c>
      <c r="D81" s="51" t="str">
        <f>IF(Tours!$AE83&gt;0,CONCATENATE((VLOOKUP($C81,Inscription!$A$12:$G$211,3,FALSE)),"   ",(VLOOKUP($C81,Inscription!$A$12:$G$211,4,FALSE)))," ")</f>
        <v> </v>
      </c>
      <c r="E81" s="52"/>
      <c r="F81" s="61" t="str">
        <f>IF(Tours!$AE83&gt;0,(VLOOKUP($C81,Inscription!$A$12:$G$211,5,FALSE))," ")</f>
        <v> </v>
      </c>
      <c r="G81" s="10" t="str">
        <f>IF(Tours!$AE83&gt;0,(VLOOKUP($C81,Inscription!$A$12:$G$211,7,FALSE))," ")</f>
        <v> </v>
      </c>
      <c r="H81" s="61" t="str">
        <f>LEFT(IF(Tours!$AE83&gt;0,(VLOOKUP($C81,Inscription!$A$12:$G$211,6,FALSE))," "),8)</f>
        <v> </v>
      </c>
      <c r="I81" s="21">
        <f>Tours!AG83</f>
        <v>0</v>
      </c>
      <c r="J81" s="122" t="str">
        <f>IF(COUNTIF($F$4:$F81,F81)&lt;2,$F81," ")</f>
        <v> </v>
      </c>
      <c r="K81" s="122">
        <f t="shared" si="19"/>
        <v>78</v>
      </c>
      <c r="L81" s="122" t="str">
        <f>IF(COUNTIF($F$4:$F81,F81)&lt;3,$F81," ")</f>
        <v> </v>
      </c>
      <c r="M81" s="122">
        <f t="shared" si="20"/>
        <v>78</v>
      </c>
      <c r="N81" s="123">
        <f t="shared" si="21"/>
      </c>
      <c r="O81" s="123">
        <f t="shared" si="22"/>
        <v>1000</v>
      </c>
      <c r="P81" s="122" t="str">
        <f>IF(COUNTIF($F$4:$F81,J81)&lt;4,$F81," ")</f>
        <v> </v>
      </c>
      <c r="Q81" s="122">
        <f t="shared" si="23"/>
        <v>78</v>
      </c>
      <c r="R81" s="123">
        <f t="shared" si="24"/>
      </c>
      <c r="S81" s="123">
        <f t="shared" si="25"/>
      </c>
      <c r="T81" s="122">
        <f t="shared" si="26"/>
      </c>
      <c r="U81" s="76" t="str">
        <f t="shared" si="16"/>
        <v>X</v>
      </c>
      <c r="V81" s="124">
        <f t="shared" si="17"/>
        <v>78</v>
      </c>
      <c r="W81" s="133" t="str">
        <f>IF(Tours!$AE83&gt;0,(VLOOKUP($C81,Inscription!$A$12:$H$211,6,FALSE))," ")</f>
        <v> </v>
      </c>
      <c r="X81" s="54">
        <f>IF(Tours!AE83&gt;0,LEFT(H81,1),"")</f>
      </c>
    </row>
    <row r="82" spans="1:24" ht="15">
      <c r="A82" s="131">
        <f t="shared" si="18"/>
        <v>79</v>
      </c>
      <c r="B82" s="132">
        <v>79</v>
      </c>
      <c r="C82" s="20">
        <f>IF(Tours!AE84&gt;0,Tours!AE84,"")</f>
      </c>
      <c r="D82" s="51" t="str">
        <f>IF(Tours!$AE84&gt;0,CONCATENATE((VLOOKUP($C82,Inscription!$A$12:$G$211,3,FALSE)),"   ",(VLOOKUP($C82,Inscription!$A$12:$G$211,4,FALSE)))," ")</f>
        <v> </v>
      </c>
      <c r="E82" s="52"/>
      <c r="F82" s="61" t="str">
        <f>IF(Tours!$AE84&gt;0,(VLOOKUP($C82,Inscription!$A$12:$G$211,5,FALSE))," ")</f>
        <v> </v>
      </c>
      <c r="G82" s="10" t="str">
        <f>IF(Tours!$AE84&gt;0,(VLOOKUP($C82,Inscription!$A$12:$G$211,7,FALSE))," ")</f>
        <v> </v>
      </c>
      <c r="H82" s="61" t="str">
        <f>LEFT(IF(Tours!$AE84&gt;0,(VLOOKUP($C82,Inscription!$A$12:$G$211,6,FALSE))," "),8)</f>
        <v> </v>
      </c>
      <c r="I82" s="21">
        <f>Tours!AG84</f>
        <v>0</v>
      </c>
      <c r="J82" s="122" t="str">
        <f>IF(COUNTIF($F$4:$F82,F82)&lt;2,$F82," ")</f>
        <v> </v>
      </c>
      <c r="K82" s="122">
        <f t="shared" si="19"/>
        <v>79</v>
      </c>
      <c r="L82" s="122" t="str">
        <f>IF(COUNTIF($F$4:$F82,F82)&lt;3,$F82," ")</f>
        <v> </v>
      </c>
      <c r="M82" s="122">
        <f t="shared" si="20"/>
        <v>79</v>
      </c>
      <c r="N82" s="123">
        <f t="shared" si="21"/>
      </c>
      <c r="O82" s="123">
        <f t="shared" si="22"/>
        <v>1000</v>
      </c>
      <c r="P82" s="122" t="str">
        <f>IF(COUNTIF($F$4:$F82,J82)&lt;4,$F82," ")</f>
        <v> </v>
      </c>
      <c r="Q82" s="122">
        <f t="shared" si="23"/>
        <v>79</v>
      </c>
      <c r="R82" s="123">
        <f t="shared" si="24"/>
      </c>
      <c r="S82" s="123">
        <f t="shared" si="25"/>
      </c>
      <c r="T82" s="122">
        <f t="shared" si="26"/>
      </c>
      <c r="U82" s="76" t="str">
        <f t="shared" si="16"/>
        <v>X</v>
      </c>
      <c r="V82" s="124">
        <f t="shared" si="17"/>
        <v>79</v>
      </c>
      <c r="W82" s="133" t="str">
        <f>IF(Tours!$AE84&gt;0,(VLOOKUP($C82,Inscription!$A$12:$H$211,6,FALSE))," ")</f>
        <v> </v>
      </c>
      <c r="X82" s="54">
        <f>IF(Tours!AE84&gt;0,LEFT(H82,1),"")</f>
      </c>
    </row>
    <row r="83" spans="1:24" ht="15">
      <c r="A83" s="131">
        <f t="shared" si="18"/>
        <v>80</v>
      </c>
      <c r="B83" s="132">
        <v>80</v>
      </c>
      <c r="C83" s="20">
        <f>IF(Tours!AE85&gt;0,Tours!AE85,"")</f>
      </c>
      <c r="D83" s="51" t="str">
        <f>IF(Tours!$AE85&gt;0,CONCATENATE((VLOOKUP($C83,Inscription!$A$12:$G$211,3,FALSE)),"   ",(VLOOKUP($C83,Inscription!$A$12:$G$211,4,FALSE)))," ")</f>
        <v> </v>
      </c>
      <c r="E83" s="52"/>
      <c r="F83" s="61" t="str">
        <f>IF(Tours!$AE85&gt;0,(VLOOKUP($C83,Inscription!$A$12:$G$211,5,FALSE))," ")</f>
        <v> </v>
      </c>
      <c r="G83" s="10" t="str">
        <f>IF(Tours!$AE85&gt;0,(VLOOKUP($C83,Inscription!$A$12:$G$211,7,FALSE))," ")</f>
        <v> </v>
      </c>
      <c r="H83" s="61" t="str">
        <f>LEFT(IF(Tours!$AE85&gt;0,(VLOOKUP($C83,Inscription!$A$12:$G$211,6,FALSE))," "),8)</f>
        <v> </v>
      </c>
      <c r="I83" s="21">
        <f>Tours!AG85</f>
        <v>0</v>
      </c>
      <c r="J83" s="122" t="str">
        <f>IF(COUNTIF($F$4:$F83,F83)&lt;2,$F83," ")</f>
        <v> </v>
      </c>
      <c r="K83" s="122">
        <f t="shared" si="19"/>
        <v>80</v>
      </c>
      <c r="L83" s="122" t="str">
        <f>IF(COUNTIF($F$4:$F83,F83)&lt;3,$F83," ")</f>
        <v> </v>
      </c>
      <c r="M83" s="122">
        <f t="shared" si="20"/>
        <v>80</v>
      </c>
      <c r="N83" s="123">
        <f t="shared" si="21"/>
      </c>
      <c r="O83" s="123">
        <f t="shared" si="22"/>
        <v>1000</v>
      </c>
      <c r="P83" s="122" t="str">
        <f>IF(COUNTIF($F$4:$F83,J83)&lt;4,$F83," ")</f>
        <v> </v>
      </c>
      <c r="Q83" s="122">
        <f t="shared" si="23"/>
        <v>80</v>
      </c>
      <c r="R83" s="123">
        <f t="shared" si="24"/>
      </c>
      <c r="S83" s="123">
        <f t="shared" si="25"/>
      </c>
      <c r="T83" s="122">
        <f t="shared" si="26"/>
      </c>
      <c r="U83" s="76" t="str">
        <f t="shared" si="16"/>
        <v>X</v>
      </c>
      <c r="V83" s="124">
        <f t="shared" si="17"/>
        <v>80</v>
      </c>
      <c r="W83" s="133" t="str">
        <f>IF(Tours!$AE85&gt;0,(VLOOKUP($C83,Inscription!$A$12:$H$211,6,FALSE))," ")</f>
        <v> </v>
      </c>
      <c r="X83" s="54">
        <f>IF(Tours!AE85&gt;0,LEFT(H83,1),"")</f>
      </c>
    </row>
    <row r="84" spans="1:24" ht="15">
      <c r="A84" s="131">
        <f t="shared" si="18"/>
        <v>81</v>
      </c>
      <c r="B84" s="132">
        <v>81</v>
      </c>
      <c r="C84" s="20">
        <f>IF(Tours!AE86&gt;0,Tours!AE86,"")</f>
      </c>
      <c r="D84" s="51" t="str">
        <f>IF(Tours!$AE86&gt;0,CONCATENATE((VLOOKUP($C84,Inscription!$A$12:$G$211,3,FALSE)),"   ",(VLOOKUP($C84,Inscription!$A$12:$G$211,4,FALSE)))," ")</f>
        <v> </v>
      </c>
      <c r="E84" s="52"/>
      <c r="F84" s="61" t="str">
        <f>IF(Tours!$AE86&gt;0,(VLOOKUP($C84,Inscription!$A$12:$G$211,5,FALSE))," ")</f>
        <v> </v>
      </c>
      <c r="G84" s="10" t="str">
        <f>IF(Tours!$AE86&gt;0,(VLOOKUP($C84,Inscription!$A$12:$G$211,7,FALSE))," ")</f>
        <v> </v>
      </c>
      <c r="H84" s="61" t="str">
        <f>LEFT(IF(Tours!$AE86&gt;0,(VLOOKUP($C84,Inscription!$A$12:$G$211,6,FALSE))," "),8)</f>
        <v> </v>
      </c>
      <c r="I84" s="21">
        <f>Tours!AG86</f>
        <v>0</v>
      </c>
      <c r="J84" s="122" t="str">
        <f>IF(COUNTIF($F$4:$F84,F84)&lt;2,$F84," ")</f>
        <v> </v>
      </c>
      <c r="K84" s="122">
        <f t="shared" si="19"/>
        <v>81</v>
      </c>
      <c r="L84" s="122" t="str">
        <f>IF(COUNTIF($F$4:$F84,F84)&lt;3,$F84," ")</f>
        <v> </v>
      </c>
      <c r="M84" s="122">
        <f t="shared" si="20"/>
        <v>81</v>
      </c>
      <c r="N84" s="123">
        <f t="shared" si="21"/>
      </c>
      <c r="O84" s="123">
        <f t="shared" si="22"/>
        <v>1000</v>
      </c>
      <c r="P84" s="122" t="str">
        <f>IF(COUNTIF($F$4:$F84,J84)&lt;4,$F84," ")</f>
        <v> </v>
      </c>
      <c r="Q84" s="122">
        <f t="shared" si="23"/>
        <v>81</v>
      </c>
      <c r="R84" s="123">
        <f t="shared" si="24"/>
      </c>
      <c r="S84" s="123">
        <f t="shared" si="25"/>
      </c>
      <c r="T84" s="122">
        <f t="shared" si="26"/>
      </c>
      <c r="U84" s="76" t="str">
        <f t="shared" si="16"/>
        <v>X</v>
      </c>
      <c r="V84" s="124">
        <f t="shared" si="17"/>
        <v>81</v>
      </c>
      <c r="W84" s="133" t="str">
        <f>IF(Tours!$AE86&gt;0,(VLOOKUP($C84,Inscription!$A$12:$H$211,6,FALSE))," ")</f>
        <v> </v>
      </c>
      <c r="X84" s="54">
        <f>IF(Tours!AE86&gt;0,LEFT(H84,1),"")</f>
      </c>
    </row>
    <row r="85" spans="1:24" ht="15">
      <c r="A85" s="131">
        <f t="shared" si="18"/>
        <v>82</v>
      </c>
      <c r="B85" s="132">
        <v>82</v>
      </c>
      <c r="C85" s="20">
        <f>IF(Tours!AE87&gt;0,Tours!AE87,"")</f>
      </c>
      <c r="D85" s="51" t="str">
        <f>IF(Tours!$AE87&gt;0,CONCATENATE((VLOOKUP($C85,Inscription!$A$12:$G$211,3,FALSE)),"   ",(VLOOKUP($C85,Inscription!$A$12:$G$211,4,FALSE)))," ")</f>
        <v> </v>
      </c>
      <c r="E85" s="52"/>
      <c r="F85" s="61" t="str">
        <f>IF(Tours!$AE87&gt;0,(VLOOKUP($C85,Inscription!$A$12:$G$211,5,FALSE))," ")</f>
        <v> </v>
      </c>
      <c r="G85" s="10" t="str">
        <f>IF(Tours!$AE87&gt;0,(VLOOKUP($C85,Inscription!$A$12:$G$211,7,FALSE))," ")</f>
        <v> </v>
      </c>
      <c r="H85" s="61" t="str">
        <f>LEFT(IF(Tours!$AE87&gt;0,(VLOOKUP($C85,Inscription!$A$12:$G$211,6,FALSE))," "),8)</f>
        <v> </v>
      </c>
      <c r="I85" s="21">
        <f>Tours!AG87</f>
        <v>0</v>
      </c>
      <c r="J85" s="122" t="str">
        <f>IF(COUNTIF($F$4:$F85,F85)&lt;2,$F85," ")</f>
        <v> </v>
      </c>
      <c r="K85" s="122">
        <f t="shared" si="19"/>
        <v>82</v>
      </c>
      <c r="L85" s="122" t="str">
        <f>IF(COUNTIF($F$4:$F85,F85)&lt;3,$F85," ")</f>
        <v> </v>
      </c>
      <c r="M85" s="122">
        <f t="shared" si="20"/>
        <v>82</v>
      </c>
      <c r="N85" s="123">
        <f t="shared" si="21"/>
      </c>
      <c r="O85" s="123">
        <f t="shared" si="22"/>
        <v>1000</v>
      </c>
      <c r="P85" s="122" t="str">
        <f>IF(COUNTIF($F$4:$F85,J85)&lt;4,$F85," ")</f>
        <v> </v>
      </c>
      <c r="Q85" s="122">
        <f t="shared" si="23"/>
        <v>82</v>
      </c>
      <c r="R85" s="123">
        <f t="shared" si="24"/>
      </c>
      <c r="S85" s="123">
        <f t="shared" si="25"/>
      </c>
      <c r="T85" s="122">
        <f t="shared" si="26"/>
      </c>
      <c r="U85" s="76" t="str">
        <f t="shared" si="16"/>
        <v>X</v>
      </c>
      <c r="V85" s="124">
        <f t="shared" si="17"/>
        <v>82</v>
      </c>
      <c r="W85" s="133" t="str">
        <f>IF(Tours!$AE87&gt;0,(VLOOKUP($C85,Inscription!$A$12:$H$211,6,FALSE))," ")</f>
        <v> </v>
      </c>
      <c r="X85" s="54">
        <f>IF(Tours!AE87&gt;0,LEFT(H85,1),"")</f>
      </c>
    </row>
    <row r="86" spans="1:24" ht="15">
      <c r="A86" s="131">
        <f t="shared" si="18"/>
        <v>83</v>
      </c>
      <c r="B86" s="132">
        <v>83</v>
      </c>
      <c r="C86" s="20">
        <f>IF(Tours!AE88&gt;0,Tours!AE88,"")</f>
      </c>
      <c r="D86" s="51" t="str">
        <f>IF(Tours!$AE88&gt;0,CONCATENATE((VLOOKUP($C86,Inscription!$A$12:$G$211,3,FALSE)),"   ",(VLOOKUP($C86,Inscription!$A$12:$G$211,4,FALSE)))," ")</f>
        <v> </v>
      </c>
      <c r="E86" s="52"/>
      <c r="F86" s="61" t="str">
        <f>IF(Tours!$AE88&gt;0,(VLOOKUP($C86,Inscription!$A$12:$G$211,5,FALSE))," ")</f>
        <v> </v>
      </c>
      <c r="G86" s="10" t="str">
        <f>IF(Tours!$AE88&gt;0,(VLOOKUP($C86,Inscription!$A$12:$G$211,7,FALSE))," ")</f>
        <v> </v>
      </c>
      <c r="H86" s="61" t="str">
        <f>LEFT(IF(Tours!$AE88&gt;0,(VLOOKUP($C86,Inscription!$A$12:$G$211,6,FALSE))," "),8)</f>
        <v> </v>
      </c>
      <c r="I86" s="21">
        <f>Tours!AG88</f>
        <v>0</v>
      </c>
      <c r="J86" s="122" t="str">
        <f>IF(COUNTIF($F$4:$F86,F86)&lt;2,$F86," ")</f>
        <v> </v>
      </c>
      <c r="K86" s="122">
        <f t="shared" si="19"/>
        <v>83</v>
      </c>
      <c r="L86" s="122" t="str">
        <f>IF(COUNTIF($F$4:$F86,F86)&lt;3,$F86," ")</f>
        <v> </v>
      </c>
      <c r="M86" s="122">
        <f t="shared" si="20"/>
        <v>83</v>
      </c>
      <c r="N86" s="123">
        <f t="shared" si="21"/>
      </c>
      <c r="O86" s="123">
        <f t="shared" si="22"/>
        <v>1000</v>
      </c>
      <c r="P86" s="122" t="str">
        <f>IF(COUNTIF($F$4:$F86,J86)&lt;4,$F86," ")</f>
        <v> </v>
      </c>
      <c r="Q86" s="122">
        <f t="shared" si="23"/>
        <v>83</v>
      </c>
      <c r="R86" s="123">
        <f t="shared" si="24"/>
      </c>
      <c r="S86" s="123">
        <f t="shared" si="25"/>
      </c>
      <c r="T86" s="122">
        <f t="shared" si="26"/>
      </c>
      <c r="U86" s="76" t="str">
        <f t="shared" si="16"/>
        <v>X</v>
      </c>
      <c r="V86" s="124">
        <f t="shared" si="17"/>
        <v>83</v>
      </c>
      <c r="W86" s="133" t="str">
        <f>IF(Tours!$AE88&gt;0,(VLOOKUP($C86,Inscription!$A$12:$H$211,6,FALSE))," ")</f>
        <v> </v>
      </c>
      <c r="X86" s="54">
        <f>IF(Tours!AE88&gt;0,LEFT(H86,1),"")</f>
      </c>
    </row>
    <row r="87" spans="1:24" ht="15">
      <c r="A87" s="131">
        <f t="shared" si="18"/>
        <v>84</v>
      </c>
      <c r="B87" s="132">
        <v>84</v>
      </c>
      <c r="C87" s="20">
        <f>IF(Tours!AE89&gt;0,Tours!AE89,"")</f>
      </c>
      <c r="D87" s="51" t="str">
        <f>IF(Tours!$AE89&gt;0,CONCATENATE((VLOOKUP($C87,Inscription!$A$12:$G$211,3,FALSE)),"   ",(VLOOKUP($C87,Inscription!$A$12:$G$211,4,FALSE)))," ")</f>
        <v> </v>
      </c>
      <c r="E87" s="52"/>
      <c r="F87" s="61" t="str">
        <f>IF(Tours!$AE89&gt;0,(VLOOKUP($C87,Inscription!$A$12:$G$211,5,FALSE))," ")</f>
        <v> </v>
      </c>
      <c r="G87" s="10" t="str">
        <f>IF(Tours!$AE89&gt;0,(VLOOKUP($C87,Inscription!$A$12:$G$211,7,FALSE))," ")</f>
        <v> </v>
      </c>
      <c r="H87" s="61" t="str">
        <f>LEFT(IF(Tours!$AE89&gt;0,(VLOOKUP($C87,Inscription!$A$12:$G$211,6,FALSE))," "),8)</f>
        <v> </v>
      </c>
      <c r="I87" s="21">
        <f>Tours!AG89</f>
        <v>0</v>
      </c>
      <c r="J87" s="122" t="str">
        <f>IF(COUNTIF($F$4:$F87,F87)&lt;2,$F87," ")</f>
        <v> </v>
      </c>
      <c r="K87" s="122">
        <f t="shared" si="19"/>
        <v>84</v>
      </c>
      <c r="L87" s="122" t="str">
        <f>IF(COUNTIF($F$4:$F87,F87)&lt;3,$F87," ")</f>
        <v> </v>
      </c>
      <c r="M87" s="122">
        <f t="shared" si="20"/>
        <v>84</v>
      </c>
      <c r="N87" s="123">
        <f t="shared" si="21"/>
      </c>
      <c r="O87" s="123">
        <f t="shared" si="22"/>
        <v>1000</v>
      </c>
      <c r="P87" s="122" t="str">
        <f>IF(COUNTIF($F$4:$F87,J87)&lt;4,$F87," ")</f>
        <v> </v>
      </c>
      <c r="Q87" s="122">
        <f t="shared" si="23"/>
        <v>84</v>
      </c>
      <c r="R87" s="123">
        <f t="shared" si="24"/>
      </c>
      <c r="S87" s="123">
        <f t="shared" si="25"/>
      </c>
      <c r="T87" s="122">
        <f t="shared" si="26"/>
      </c>
      <c r="U87" s="76" t="str">
        <f t="shared" si="16"/>
        <v>X</v>
      </c>
      <c r="V87" s="124">
        <f t="shared" si="17"/>
        <v>84</v>
      </c>
      <c r="W87" s="133" t="str">
        <f>IF(Tours!$AE89&gt;0,(VLOOKUP($C87,Inscription!$A$12:$H$211,6,FALSE))," ")</f>
        <v> </v>
      </c>
      <c r="X87" s="54">
        <f>IF(Tours!AE89&gt;0,LEFT(H87,1),"")</f>
      </c>
    </row>
    <row r="88" spans="1:24" ht="15">
      <c r="A88" s="131">
        <f t="shared" si="18"/>
        <v>85</v>
      </c>
      <c r="B88" s="132">
        <v>85</v>
      </c>
      <c r="C88" s="20">
        <f>IF(Tours!AE90&gt;0,Tours!AE90,"")</f>
      </c>
      <c r="D88" s="51" t="str">
        <f>IF(Tours!$AE90&gt;0,CONCATENATE((VLOOKUP($C88,Inscription!$A$12:$G$211,3,FALSE)),"   ",(VLOOKUP($C88,Inscription!$A$12:$G$211,4,FALSE)))," ")</f>
        <v> </v>
      </c>
      <c r="E88" s="52"/>
      <c r="F88" s="61" t="str">
        <f>IF(Tours!$AE90&gt;0,(VLOOKUP($C88,Inscription!$A$12:$G$211,5,FALSE))," ")</f>
        <v> </v>
      </c>
      <c r="G88" s="10" t="str">
        <f>IF(Tours!$AE90&gt;0,(VLOOKUP($C88,Inscription!$A$12:$G$211,7,FALSE))," ")</f>
        <v> </v>
      </c>
      <c r="H88" s="61" t="str">
        <f>LEFT(IF(Tours!$AE90&gt;0,(VLOOKUP($C88,Inscription!$A$12:$G$211,6,FALSE))," "),8)</f>
        <v> </v>
      </c>
      <c r="I88" s="21">
        <f>Tours!AG90</f>
        <v>0</v>
      </c>
      <c r="J88" s="122" t="str">
        <f>IF(COUNTIF($F$4:$F88,F88)&lt;2,$F88," ")</f>
        <v> </v>
      </c>
      <c r="K88" s="122">
        <f t="shared" si="19"/>
        <v>85</v>
      </c>
      <c r="L88" s="122" t="str">
        <f>IF(COUNTIF($F$4:$F88,F88)&lt;3,$F88," ")</f>
        <v> </v>
      </c>
      <c r="M88" s="122">
        <f t="shared" si="20"/>
        <v>85</v>
      </c>
      <c r="N88" s="123">
        <f t="shared" si="21"/>
      </c>
      <c r="O88" s="123">
        <f t="shared" si="22"/>
        <v>1000</v>
      </c>
      <c r="P88" s="122" t="str">
        <f>IF(COUNTIF($F$4:$F88,J88)&lt;4,$F88," ")</f>
        <v> </v>
      </c>
      <c r="Q88" s="122">
        <f t="shared" si="23"/>
        <v>85</v>
      </c>
      <c r="R88" s="123">
        <f t="shared" si="24"/>
      </c>
      <c r="S88" s="123">
        <f t="shared" si="25"/>
      </c>
      <c r="T88" s="122">
        <f t="shared" si="26"/>
      </c>
      <c r="U88" s="76" t="str">
        <f t="shared" si="16"/>
        <v>X</v>
      </c>
      <c r="V88" s="124">
        <f t="shared" si="17"/>
        <v>85</v>
      </c>
      <c r="W88" s="133" t="str">
        <f>IF(Tours!$AE90&gt;0,(VLOOKUP($C88,Inscription!$A$12:$H$211,6,FALSE))," ")</f>
        <v> </v>
      </c>
      <c r="X88" s="54">
        <f>IF(Tours!AE90&gt;0,LEFT(H88,1),"")</f>
      </c>
    </row>
    <row r="89" spans="1:24" ht="15">
      <c r="A89" s="131">
        <f t="shared" si="18"/>
        <v>86</v>
      </c>
      <c r="B89" s="132">
        <v>86</v>
      </c>
      <c r="C89" s="20">
        <f>IF(Tours!AE91&gt;0,Tours!AE91,"")</f>
      </c>
      <c r="D89" s="51" t="str">
        <f>IF(Tours!$AE91&gt;0,CONCATENATE((VLOOKUP($C89,Inscription!$A$12:$G$211,3,FALSE)),"   ",(VLOOKUP($C89,Inscription!$A$12:$G$211,4,FALSE)))," ")</f>
        <v> </v>
      </c>
      <c r="E89" s="52"/>
      <c r="F89" s="61" t="str">
        <f>IF(Tours!$AE91&gt;0,(VLOOKUP($C89,Inscription!$A$12:$G$211,5,FALSE))," ")</f>
        <v> </v>
      </c>
      <c r="G89" s="10" t="str">
        <f>IF(Tours!$AE91&gt;0,(VLOOKUP($C89,Inscription!$A$12:$G$211,7,FALSE))," ")</f>
        <v> </v>
      </c>
      <c r="H89" s="61" t="str">
        <f>LEFT(IF(Tours!$AE91&gt;0,(VLOOKUP($C89,Inscription!$A$12:$G$211,6,FALSE))," "),8)</f>
        <v> </v>
      </c>
      <c r="I89" s="21">
        <f>Tours!AG91</f>
        <v>0</v>
      </c>
      <c r="J89" s="122" t="str">
        <f>IF(COUNTIF($F$4:$F89,F89)&lt;2,$F89," ")</f>
        <v> </v>
      </c>
      <c r="K89" s="122">
        <f t="shared" si="19"/>
        <v>86</v>
      </c>
      <c r="L89" s="122" t="str">
        <f>IF(COUNTIF($F$4:$F89,F89)&lt;3,$F89," ")</f>
        <v> </v>
      </c>
      <c r="M89" s="122">
        <f t="shared" si="20"/>
        <v>86</v>
      </c>
      <c r="N89" s="123">
        <f t="shared" si="21"/>
      </c>
      <c r="O89" s="123">
        <f t="shared" si="22"/>
        <v>1000</v>
      </c>
      <c r="P89" s="122" t="str">
        <f>IF(COUNTIF($F$4:$F89,J89)&lt;4,$F89," ")</f>
        <v> </v>
      </c>
      <c r="Q89" s="122">
        <f t="shared" si="23"/>
        <v>86</v>
      </c>
      <c r="R89" s="123">
        <f t="shared" si="24"/>
      </c>
      <c r="S89" s="123">
        <f t="shared" si="25"/>
      </c>
      <c r="T89" s="122">
        <f t="shared" si="26"/>
      </c>
      <c r="U89" s="76" t="str">
        <f t="shared" si="16"/>
        <v>X</v>
      </c>
      <c r="V89" s="124">
        <f t="shared" si="17"/>
        <v>86</v>
      </c>
      <c r="W89" s="133" t="str">
        <f>IF(Tours!$AE91&gt;0,(VLOOKUP($C89,Inscription!$A$12:$H$211,6,FALSE))," ")</f>
        <v> </v>
      </c>
      <c r="X89" s="54">
        <f>IF(Tours!AE91&gt;0,LEFT(H89,1),"")</f>
      </c>
    </row>
    <row r="90" spans="1:24" ht="15">
      <c r="A90" s="131">
        <f t="shared" si="18"/>
        <v>87</v>
      </c>
      <c r="B90" s="132">
        <v>87</v>
      </c>
      <c r="C90" s="20">
        <f>IF(Tours!AE92&gt;0,Tours!AE92,"")</f>
      </c>
      <c r="D90" s="51" t="str">
        <f>IF(Tours!$AE92&gt;0,CONCATENATE((VLOOKUP($C90,Inscription!$A$12:$G$211,3,FALSE)),"   ",(VLOOKUP($C90,Inscription!$A$12:$G$211,4,FALSE)))," ")</f>
        <v> </v>
      </c>
      <c r="E90" s="52"/>
      <c r="F90" s="61" t="str">
        <f>IF(Tours!$AE92&gt;0,(VLOOKUP($C90,Inscription!$A$12:$G$211,5,FALSE))," ")</f>
        <v> </v>
      </c>
      <c r="G90" s="10" t="str">
        <f>IF(Tours!$AE92&gt;0,(VLOOKUP($C90,Inscription!$A$12:$G$211,7,FALSE))," ")</f>
        <v> </v>
      </c>
      <c r="H90" s="61" t="str">
        <f>LEFT(IF(Tours!$AE92&gt;0,(VLOOKUP($C90,Inscription!$A$12:$G$211,6,FALSE))," "),8)</f>
        <v> </v>
      </c>
      <c r="I90" s="21">
        <f>Tours!AG92</f>
        <v>0</v>
      </c>
      <c r="J90" s="122" t="str">
        <f>IF(COUNTIF($F$4:$F90,F90)&lt;2,$F90," ")</f>
        <v> </v>
      </c>
      <c r="K90" s="122">
        <f t="shared" si="19"/>
        <v>87</v>
      </c>
      <c r="L90" s="122" t="str">
        <f>IF(COUNTIF($F$4:$F90,F90)&lt;3,$F90," ")</f>
        <v> </v>
      </c>
      <c r="M90" s="122">
        <f t="shared" si="20"/>
        <v>87</v>
      </c>
      <c r="N90" s="123">
        <f t="shared" si="21"/>
      </c>
      <c r="O90" s="123">
        <f t="shared" si="22"/>
        <v>1000</v>
      </c>
      <c r="P90" s="122" t="str">
        <f>IF(COUNTIF($F$4:$F90,J90)&lt;4,$F90," ")</f>
        <v> </v>
      </c>
      <c r="Q90" s="122">
        <f t="shared" si="23"/>
        <v>87</v>
      </c>
      <c r="R90" s="123">
        <f t="shared" si="24"/>
      </c>
      <c r="S90" s="123">
        <f t="shared" si="25"/>
      </c>
      <c r="T90" s="122">
        <f t="shared" si="26"/>
      </c>
      <c r="U90" s="76" t="str">
        <f t="shared" si="16"/>
        <v>X</v>
      </c>
      <c r="V90" s="124">
        <f t="shared" si="17"/>
        <v>87</v>
      </c>
      <c r="W90" s="133" t="str">
        <f>IF(Tours!$AE92&gt;0,(VLOOKUP($C90,Inscription!$A$12:$H$211,6,FALSE))," ")</f>
        <v> </v>
      </c>
      <c r="X90" s="54">
        <f>IF(Tours!AE92&gt;0,LEFT(H90,1),"")</f>
      </c>
    </row>
    <row r="91" spans="1:24" ht="15">
      <c r="A91" s="131">
        <f t="shared" si="18"/>
        <v>88</v>
      </c>
      <c r="B91" s="132">
        <v>88</v>
      </c>
      <c r="C91" s="20">
        <f>IF(Tours!AE93&gt;0,Tours!AE93,"")</f>
      </c>
      <c r="D91" s="51" t="str">
        <f>IF(Tours!$AE93&gt;0,CONCATENATE((VLOOKUP($C91,Inscription!$A$12:$G$211,3,FALSE)),"   ",(VLOOKUP($C91,Inscription!$A$12:$G$211,4,FALSE)))," ")</f>
        <v> </v>
      </c>
      <c r="E91" s="52"/>
      <c r="F91" s="61" t="str">
        <f>IF(Tours!$AE93&gt;0,(VLOOKUP($C91,Inscription!$A$12:$G$211,5,FALSE))," ")</f>
        <v> </v>
      </c>
      <c r="G91" s="10" t="str">
        <f>IF(Tours!$AE93&gt;0,(VLOOKUP($C91,Inscription!$A$12:$G$211,7,FALSE))," ")</f>
        <v> </v>
      </c>
      <c r="H91" s="61" t="str">
        <f>LEFT(IF(Tours!$AE93&gt;0,(VLOOKUP($C91,Inscription!$A$12:$G$211,6,FALSE))," "),8)</f>
        <v> </v>
      </c>
      <c r="I91" s="21">
        <f>Tours!AG93</f>
        <v>0</v>
      </c>
      <c r="J91" s="122" t="str">
        <f>IF(COUNTIF($F$4:$F91,F91)&lt;2,$F91," ")</f>
        <v> </v>
      </c>
      <c r="K91" s="122">
        <f t="shared" si="19"/>
        <v>88</v>
      </c>
      <c r="L91" s="122" t="str">
        <f>IF(COUNTIF($F$4:$F91,F91)&lt;3,$F91," ")</f>
        <v> </v>
      </c>
      <c r="M91" s="122">
        <f t="shared" si="20"/>
        <v>88</v>
      </c>
      <c r="N91" s="123">
        <f t="shared" si="21"/>
      </c>
      <c r="O91" s="123">
        <f t="shared" si="22"/>
        <v>1000</v>
      </c>
      <c r="P91" s="122" t="str">
        <f>IF(COUNTIF($F$4:$F91,J91)&lt;4,$F91," ")</f>
        <v> </v>
      </c>
      <c r="Q91" s="122">
        <f t="shared" si="23"/>
        <v>88</v>
      </c>
      <c r="R91" s="123">
        <f t="shared" si="24"/>
      </c>
      <c r="S91" s="123">
        <f t="shared" si="25"/>
      </c>
      <c r="T91" s="122">
        <f t="shared" si="26"/>
      </c>
      <c r="U91" s="76" t="str">
        <f t="shared" si="16"/>
        <v>X</v>
      </c>
      <c r="V91" s="124">
        <f t="shared" si="17"/>
        <v>88</v>
      </c>
      <c r="W91" s="133" t="str">
        <f>IF(Tours!$AE93&gt;0,(VLOOKUP($C91,Inscription!$A$12:$H$211,6,FALSE))," ")</f>
        <v> </v>
      </c>
      <c r="X91" s="54">
        <f>IF(Tours!AE93&gt;0,LEFT(H91,1),"")</f>
      </c>
    </row>
    <row r="92" spans="1:24" ht="15">
      <c r="A92" s="131">
        <f t="shared" si="18"/>
        <v>89</v>
      </c>
      <c r="B92" s="132">
        <v>89</v>
      </c>
      <c r="C92" s="20">
        <f>IF(Tours!AE94&gt;0,Tours!AE94,"")</f>
      </c>
      <c r="D92" s="51" t="str">
        <f>IF(Tours!$AE94&gt;0,CONCATENATE((VLOOKUP($C92,Inscription!$A$12:$G$211,3,FALSE)),"   ",(VLOOKUP($C92,Inscription!$A$12:$G$211,4,FALSE)))," ")</f>
        <v> </v>
      </c>
      <c r="E92" s="52"/>
      <c r="F92" s="61" t="str">
        <f>IF(Tours!$AE94&gt;0,(VLOOKUP($C92,Inscription!$A$12:$G$211,5,FALSE))," ")</f>
        <v> </v>
      </c>
      <c r="G92" s="10" t="str">
        <f>IF(Tours!$AE94&gt;0,(VLOOKUP($C92,Inscription!$A$12:$G$211,7,FALSE))," ")</f>
        <v> </v>
      </c>
      <c r="H92" s="61" t="str">
        <f>LEFT(IF(Tours!$AE94&gt;0,(VLOOKUP($C92,Inscription!$A$12:$G$211,6,FALSE))," "),8)</f>
        <v> </v>
      </c>
      <c r="I92" s="21">
        <f>Tours!AG94</f>
        <v>0</v>
      </c>
      <c r="J92" s="122" t="str">
        <f>IF(COUNTIF($F$4:$F92,F92)&lt;2,$F92," ")</f>
        <v> </v>
      </c>
      <c r="K92" s="122">
        <f t="shared" si="19"/>
        <v>89</v>
      </c>
      <c r="L92" s="122" t="str">
        <f>IF(COUNTIF($F$4:$F92,F92)&lt;3,$F92," ")</f>
        <v> </v>
      </c>
      <c r="M92" s="122">
        <f t="shared" si="20"/>
        <v>89</v>
      </c>
      <c r="N92" s="123">
        <f t="shared" si="21"/>
      </c>
      <c r="O92" s="123">
        <f t="shared" si="22"/>
        <v>1000</v>
      </c>
      <c r="P92" s="122" t="str">
        <f>IF(COUNTIF($F$4:$F92,J92)&lt;4,$F92," ")</f>
        <v> </v>
      </c>
      <c r="Q92" s="122">
        <f t="shared" si="23"/>
        <v>89</v>
      </c>
      <c r="R92" s="123">
        <f t="shared" si="24"/>
      </c>
      <c r="S92" s="123">
        <f t="shared" si="25"/>
      </c>
      <c r="T92" s="122">
        <f t="shared" si="26"/>
      </c>
      <c r="U92" s="76" t="str">
        <f t="shared" si="16"/>
        <v>X</v>
      </c>
      <c r="V92" s="124">
        <f t="shared" si="17"/>
        <v>89</v>
      </c>
      <c r="W92" s="133" t="str">
        <f>IF(Tours!$AE94&gt;0,(VLOOKUP($C92,Inscription!$A$12:$H$211,6,FALSE))," ")</f>
        <v> </v>
      </c>
      <c r="X92" s="54">
        <f>IF(Tours!AE94&gt;0,LEFT(H92,1),"")</f>
      </c>
    </row>
    <row r="93" spans="1:24" ht="15">
      <c r="A93" s="131">
        <f t="shared" si="18"/>
        <v>90</v>
      </c>
      <c r="B93" s="132">
        <v>90</v>
      </c>
      <c r="C93" s="20">
        <f>IF(Tours!AE95&gt;0,Tours!AE95,"")</f>
      </c>
      <c r="D93" s="51" t="str">
        <f>IF(Tours!$AE95&gt;0,CONCATENATE((VLOOKUP($C93,Inscription!$A$12:$G$211,3,FALSE)),"   ",(VLOOKUP($C93,Inscription!$A$12:$G$211,4,FALSE)))," ")</f>
        <v> </v>
      </c>
      <c r="E93" s="52"/>
      <c r="F93" s="61" t="str">
        <f>IF(Tours!$AE95&gt;0,(VLOOKUP($C93,Inscription!$A$12:$G$211,5,FALSE))," ")</f>
        <v> </v>
      </c>
      <c r="G93" s="10" t="str">
        <f>IF(Tours!$AE95&gt;0,(VLOOKUP($C93,Inscription!$A$12:$G$211,7,FALSE))," ")</f>
        <v> </v>
      </c>
      <c r="H93" s="61" t="str">
        <f>LEFT(IF(Tours!$AE95&gt;0,(VLOOKUP($C93,Inscription!$A$12:$G$211,6,FALSE))," "),8)</f>
        <v> </v>
      </c>
      <c r="I93" s="21">
        <f>Tours!AG95</f>
        <v>0</v>
      </c>
      <c r="J93" s="122" t="str">
        <f>IF(COUNTIF($F$4:$F93,F93)&lt;2,$F93," ")</f>
        <v> </v>
      </c>
      <c r="K93" s="122">
        <f t="shared" si="19"/>
        <v>90</v>
      </c>
      <c r="L93" s="122" t="str">
        <f>IF(COUNTIF($F$4:$F93,F93)&lt;3,$F93," ")</f>
        <v> </v>
      </c>
      <c r="M93" s="122">
        <f t="shared" si="20"/>
        <v>90</v>
      </c>
      <c r="N93" s="123">
        <f t="shared" si="21"/>
      </c>
      <c r="O93" s="123">
        <f t="shared" si="22"/>
        <v>1000</v>
      </c>
      <c r="P93" s="122" t="str">
        <f>IF(COUNTIF($F$4:$F93,J93)&lt;4,$F93," ")</f>
        <v> </v>
      </c>
      <c r="Q93" s="122">
        <f t="shared" si="23"/>
        <v>90</v>
      </c>
      <c r="R93" s="123">
        <f t="shared" si="24"/>
      </c>
      <c r="S93" s="123">
        <f t="shared" si="25"/>
      </c>
      <c r="T93" s="122">
        <f t="shared" si="26"/>
      </c>
      <c r="U93" s="76" t="str">
        <f t="shared" si="16"/>
        <v>X</v>
      </c>
      <c r="V93" s="124">
        <f t="shared" si="17"/>
        <v>90</v>
      </c>
      <c r="W93" s="133" t="str">
        <f>IF(Tours!$AE95&gt;0,(VLOOKUP($C93,Inscription!$A$12:$H$211,6,FALSE))," ")</f>
        <v> </v>
      </c>
      <c r="X93" s="54">
        <f>IF(Tours!AE95&gt;0,LEFT(H93,1),"")</f>
      </c>
    </row>
    <row r="94" spans="1:24" ht="15">
      <c r="A94" s="131">
        <f t="shared" si="18"/>
        <v>91</v>
      </c>
      <c r="B94" s="132">
        <v>91</v>
      </c>
      <c r="C94" s="20">
        <f>IF(Tours!AE96&gt;0,Tours!AE96,"")</f>
      </c>
      <c r="D94" s="51" t="str">
        <f>IF(Tours!$AE96&gt;0,CONCATENATE((VLOOKUP($C94,Inscription!$A$12:$G$211,3,FALSE)),"   ",(VLOOKUP($C94,Inscription!$A$12:$G$211,4,FALSE)))," ")</f>
        <v> </v>
      </c>
      <c r="E94" s="52"/>
      <c r="F94" s="61" t="str">
        <f>IF(Tours!$AE96&gt;0,(VLOOKUP($C94,Inscription!$A$12:$G$211,5,FALSE))," ")</f>
        <v> </v>
      </c>
      <c r="G94" s="10" t="str">
        <f>IF(Tours!$AE96&gt;0,(VLOOKUP($C94,Inscription!$A$12:$G$211,7,FALSE))," ")</f>
        <v> </v>
      </c>
      <c r="H94" s="61" t="str">
        <f>LEFT(IF(Tours!$AE96&gt;0,(VLOOKUP($C94,Inscription!$A$12:$G$211,6,FALSE))," "),8)</f>
        <v> </v>
      </c>
      <c r="I94" s="21">
        <f>Tours!AG96</f>
        <v>0</v>
      </c>
      <c r="J94" s="122" t="str">
        <f>IF(COUNTIF($F$4:$F94,F94)&lt;2,$F94," ")</f>
        <v> </v>
      </c>
      <c r="K94" s="122">
        <f t="shared" si="19"/>
        <v>91</v>
      </c>
      <c r="L94" s="122" t="str">
        <f>IF(COUNTIF($F$4:$F94,F94)&lt;3,$F94," ")</f>
        <v> </v>
      </c>
      <c r="M94" s="122">
        <f t="shared" si="20"/>
        <v>91</v>
      </c>
      <c r="N94" s="123">
        <f t="shared" si="21"/>
      </c>
      <c r="O94" s="123">
        <f t="shared" si="22"/>
        <v>1000</v>
      </c>
      <c r="P94" s="122" t="str">
        <f>IF(COUNTIF($F$4:$F94,J94)&lt;4,$F94," ")</f>
        <v> </v>
      </c>
      <c r="Q94" s="122">
        <f t="shared" si="23"/>
        <v>91</v>
      </c>
      <c r="R94" s="123">
        <f t="shared" si="24"/>
      </c>
      <c r="S94" s="123">
        <f t="shared" si="25"/>
      </c>
      <c r="T94" s="122">
        <f t="shared" si="26"/>
      </c>
      <c r="U94" s="76" t="str">
        <f t="shared" si="16"/>
        <v>X</v>
      </c>
      <c r="V94" s="124">
        <f t="shared" si="17"/>
        <v>91</v>
      </c>
      <c r="W94" s="133" t="str">
        <f>IF(Tours!$AE96&gt;0,(VLOOKUP($C94,Inscription!$A$12:$H$211,6,FALSE))," ")</f>
        <v> </v>
      </c>
      <c r="X94" s="54">
        <f>IF(Tours!AE96&gt;0,LEFT(H94,1),"")</f>
      </c>
    </row>
    <row r="95" spans="1:24" ht="15">
      <c r="A95" s="131">
        <f t="shared" si="18"/>
        <v>92</v>
      </c>
      <c r="B95" s="132">
        <v>92</v>
      </c>
      <c r="C95" s="20">
        <f>IF(Tours!AE97&gt;0,Tours!AE97,"")</f>
      </c>
      <c r="D95" s="51" t="str">
        <f>IF(Tours!$AE97&gt;0,CONCATENATE((VLOOKUP($C95,Inscription!$A$12:$G$211,3,FALSE)),"   ",(VLOOKUP($C95,Inscription!$A$12:$G$211,4,FALSE)))," ")</f>
        <v> </v>
      </c>
      <c r="E95" s="52"/>
      <c r="F95" s="61" t="str">
        <f>IF(Tours!$AE97&gt;0,(VLOOKUP($C95,Inscription!$A$12:$G$211,5,FALSE))," ")</f>
        <v> </v>
      </c>
      <c r="G95" s="10" t="str">
        <f>IF(Tours!$AE97&gt;0,(VLOOKUP($C95,Inscription!$A$12:$G$211,7,FALSE))," ")</f>
        <v> </v>
      </c>
      <c r="H95" s="61" t="str">
        <f>LEFT(IF(Tours!$AE97&gt;0,(VLOOKUP($C95,Inscription!$A$12:$G$211,6,FALSE))," "),8)</f>
        <v> </v>
      </c>
      <c r="I95" s="21">
        <f>Tours!AG97</f>
        <v>0</v>
      </c>
      <c r="J95" s="122" t="str">
        <f>IF(COUNTIF($F$4:$F95,F95)&lt;2,$F95," ")</f>
        <v> </v>
      </c>
      <c r="K95" s="122">
        <f t="shared" si="19"/>
        <v>92</v>
      </c>
      <c r="L95" s="122" t="str">
        <f>IF(COUNTIF($F$4:$F95,F95)&lt;3,$F95," ")</f>
        <v> </v>
      </c>
      <c r="M95" s="122">
        <f t="shared" si="20"/>
        <v>92</v>
      </c>
      <c r="N95" s="123">
        <f t="shared" si="21"/>
      </c>
      <c r="O95" s="123">
        <f t="shared" si="22"/>
        <v>1000</v>
      </c>
      <c r="P95" s="122" t="str">
        <f>IF(COUNTIF($F$4:$F95,J95)&lt;4,$F95," ")</f>
        <v> </v>
      </c>
      <c r="Q95" s="122">
        <f t="shared" si="23"/>
        <v>92</v>
      </c>
      <c r="R95" s="123">
        <f t="shared" si="24"/>
      </c>
      <c r="S95" s="123">
        <f t="shared" si="25"/>
      </c>
      <c r="T95" s="122">
        <f t="shared" si="26"/>
      </c>
      <c r="U95" s="76" t="str">
        <f t="shared" si="16"/>
        <v>X</v>
      </c>
      <c r="V95" s="124">
        <f t="shared" si="17"/>
        <v>92</v>
      </c>
      <c r="W95" s="133" t="str">
        <f>IF(Tours!$AE97&gt;0,(VLOOKUP($C95,Inscription!$A$12:$H$211,6,FALSE))," ")</f>
        <v> </v>
      </c>
      <c r="X95" s="54">
        <f>IF(Tours!AE97&gt;0,LEFT(H95,1),"")</f>
      </c>
    </row>
    <row r="96" spans="1:24" ht="15">
      <c r="A96" s="131">
        <f t="shared" si="18"/>
        <v>93</v>
      </c>
      <c r="B96" s="132">
        <v>93</v>
      </c>
      <c r="C96" s="20">
        <f>IF(Tours!AE98&gt;0,Tours!AE98,"")</f>
      </c>
      <c r="D96" s="51" t="str">
        <f>IF(Tours!$AE98&gt;0,CONCATENATE((VLOOKUP($C96,Inscription!$A$12:$G$211,3,FALSE)),"   ",(VLOOKUP($C96,Inscription!$A$12:$G$211,4,FALSE)))," ")</f>
        <v> </v>
      </c>
      <c r="E96" s="52"/>
      <c r="F96" s="61" t="str">
        <f>IF(Tours!$AE98&gt;0,(VLOOKUP($C96,Inscription!$A$12:$G$211,5,FALSE))," ")</f>
        <v> </v>
      </c>
      <c r="G96" s="10" t="str">
        <f>IF(Tours!$AE98&gt;0,(VLOOKUP($C96,Inscription!$A$12:$G$211,7,FALSE))," ")</f>
        <v> </v>
      </c>
      <c r="H96" s="61" t="str">
        <f>LEFT(IF(Tours!$AE98&gt;0,(VLOOKUP($C96,Inscription!$A$12:$G$211,6,FALSE))," "),8)</f>
        <v> </v>
      </c>
      <c r="I96" s="21">
        <f>Tours!AG98</f>
        <v>0</v>
      </c>
      <c r="J96" s="122" t="str">
        <f>IF(COUNTIF($F$4:$F96,F96)&lt;2,$F96," ")</f>
        <v> </v>
      </c>
      <c r="K96" s="122">
        <f t="shared" si="19"/>
        <v>93</v>
      </c>
      <c r="L96" s="122" t="str">
        <f>IF(COUNTIF($F$4:$F96,F96)&lt;3,$F96," ")</f>
        <v> </v>
      </c>
      <c r="M96" s="122">
        <f t="shared" si="20"/>
        <v>93</v>
      </c>
      <c r="N96" s="123">
        <f t="shared" si="21"/>
      </c>
      <c r="O96" s="123">
        <f t="shared" si="22"/>
        <v>1000</v>
      </c>
      <c r="P96" s="122" t="str">
        <f>IF(COUNTIF($F$4:$F96,J96)&lt;4,$F96," ")</f>
        <v> </v>
      </c>
      <c r="Q96" s="122">
        <f t="shared" si="23"/>
        <v>93</v>
      </c>
      <c r="R96" s="123">
        <f t="shared" si="24"/>
      </c>
      <c r="S96" s="123">
        <f t="shared" si="25"/>
      </c>
      <c r="T96" s="122">
        <f t="shared" si="26"/>
      </c>
      <c r="U96" s="76" t="str">
        <f t="shared" si="16"/>
        <v>X</v>
      </c>
      <c r="V96" s="124">
        <f t="shared" si="17"/>
        <v>93</v>
      </c>
      <c r="W96" s="133" t="str">
        <f>IF(Tours!$AE98&gt;0,(VLOOKUP($C96,Inscription!$A$12:$H$211,6,FALSE))," ")</f>
        <v> </v>
      </c>
      <c r="X96" s="54">
        <f>IF(Tours!AE98&gt;0,LEFT(H96,1),"")</f>
      </c>
    </row>
    <row r="97" spans="1:24" ht="15">
      <c r="A97" s="131">
        <f t="shared" si="18"/>
        <v>94</v>
      </c>
      <c r="B97" s="132">
        <v>94</v>
      </c>
      <c r="C97" s="20">
        <f>IF(Tours!AE99&gt;0,Tours!AE99,"")</f>
      </c>
      <c r="D97" s="51" t="str">
        <f>IF(Tours!$AE99&gt;0,CONCATENATE((VLOOKUP($C97,Inscription!$A$12:$G$211,3,FALSE)),"   ",(VLOOKUP($C97,Inscription!$A$12:$G$211,4,FALSE)))," ")</f>
        <v> </v>
      </c>
      <c r="E97" s="52"/>
      <c r="F97" s="61" t="str">
        <f>IF(Tours!$AE99&gt;0,(VLOOKUP($C97,Inscription!$A$12:$G$211,5,FALSE))," ")</f>
        <v> </v>
      </c>
      <c r="G97" s="10" t="str">
        <f>IF(Tours!$AE99&gt;0,(VLOOKUP($C97,Inscription!$A$12:$G$211,7,FALSE))," ")</f>
        <v> </v>
      </c>
      <c r="H97" s="61" t="str">
        <f>LEFT(IF(Tours!$AE99&gt;0,(VLOOKUP($C97,Inscription!$A$12:$G$211,6,FALSE))," "),8)</f>
        <v> </v>
      </c>
      <c r="I97" s="21">
        <f>Tours!AG99</f>
        <v>0</v>
      </c>
      <c r="J97" s="122" t="str">
        <f>IF(COUNTIF($F$4:$F97,F97)&lt;2,$F97," ")</f>
        <v> </v>
      </c>
      <c r="K97" s="122">
        <f t="shared" si="19"/>
        <v>94</v>
      </c>
      <c r="L97" s="122" t="str">
        <f>IF(COUNTIF($F$4:$F97,F97)&lt;3,$F97," ")</f>
        <v> </v>
      </c>
      <c r="M97" s="122">
        <f t="shared" si="20"/>
        <v>94</v>
      </c>
      <c r="N97" s="123">
        <f t="shared" si="21"/>
      </c>
      <c r="O97" s="123">
        <f t="shared" si="22"/>
        <v>1000</v>
      </c>
      <c r="P97" s="122" t="str">
        <f>IF(COUNTIF($F$4:$F97,J97)&lt;4,$F97," ")</f>
        <v> </v>
      </c>
      <c r="Q97" s="122">
        <f t="shared" si="23"/>
        <v>94</v>
      </c>
      <c r="R97" s="123">
        <f t="shared" si="24"/>
      </c>
      <c r="S97" s="123">
        <f t="shared" si="25"/>
      </c>
      <c r="T97" s="122">
        <f t="shared" si="26"/>
      </c>
      <c r="U97" s="76" t="str">
        <f t="shared" si="16"/>
        <v>X</v>
      </c>
      <c r="V97" s="124">
        <f t="shared" si="17"/>
        <v>94</v>
      </c>
      <c r="W97" s="133" t="str">
        <f>IF(Tours!$AE99&gt;0,(VLOOKUP($C97,Inscription!$A$12:$H$211,6,FALSE))," ")</f>
        <v> </v>
      </c>
      <c r="X97" s="54">
        <f>IF(Tours!AE99&gt;0,LEFT(H97,1),"")</f>
      </c>
    </row>
    <row r="98" spans="1:24" ht="15">
      <c r="A98" s="131">
        <f t="shared" si="18"/>
        <v>95</v>
      </c>
      <c r="B98" s="132">
        <v>95</v>
      </c>
      <c r="C98" s="20">
        <f>IF(Tours!AE100&gt;0,Tours!AE100,"")</f>
      </c>
      <c r="D98" s="51" t="str">
        <f>IF(Tours!$AE100&gt;0,CONCATENATE((VLOOKUP($C98,Inscription!$A$12:$G$211,3,FALSE)),"   ",(VLOOKUP($C98,Inscription!$A$12:$G$211,4,FALSE)))," ")</f>
        <v> </v>
      </c>
      <c r="E98" s="52"/>
      <c r="F98" s="61" t="str">
        <f>IF(Tours!$AE100&gt;0,(VLOOKUP($C98,Inscription!$A$12:$G$211,5,FALSE))," ")</f>
        <v> </v>
      </c>
      <c r="G98" s="10" t="str">
        <f>IF(Tours!$AE100&gt;0,(VLOOKUP($C98,Inscription!$A$12:$G$211,7,FALSE))," ")</f>
        <v> </v>
      </c>
      <c r="H98" s="61" t="str">
        <f>LEFT(IF(Tours!$AE100&gt;0,(VLOOKUP($C98,Inscription!$A$12:$G$211,6,FALSE))," "),8)</f>
        <v> </v>
      </c>
      <c r="I98" s="21">
        <f>Tours!AG100</f>
        <v>0</v>
      </c>
      <c r="J98" s="122" t="str">
        <f>IF(COUNTIF($F$4:$F98,F98)&lt;2,$F98," ")</f>
        <v> </v>
      </c>
      <c r="K98" s="122">
        <f t="shared" si="19"/>
        <v>95</v>
      </c>
      <c r="L98" s="122" t="str">
        <f>IF(COUNTIF($F$4:$F98,F98)&lt;3,$F98," ")</f>
        <v> </v>
      </c>
      <c r="M98" s="122">
        <f t="shared" si="20"/>
        <v>95</v>
      </c>
      <c r="N98" s="123">
        <f t="shared" si="21"/>
      </c>
      <c r="O98" s="123">
        <f t="shared" si="22"/>
        <v>1000</v>
      </c>
      <c r="P98" s="122" t="str">
        <f>IF(COUNTIF($F$4:$F98,J98)&lt;4,$F98," ")</f>
        <v> </v>
      </c>
      <c r="Q98" s="122">
        <f t="shared" si="23"/>
        <v>95</v>
      </c>
      <c r="R98" s="123">
        <f t="shared" si="24"/>
      </c>
      <c r="S98" s="123">
        <f t="shared" si="25"/>
      </c>
      <c r="T98" s="122">
        <f t="shared" si="26"/>
      </c>
      <c r="U98" s="76" t="str">
        <f t="shared" si="16"/>
        <v>X</v>
      </c>
      <c r="V98" s="124">
        <f t="shared" si="17"/>
        <v>95</v>
      </c>
      <c r="W98" s="133" t="str">
        <f>IF(Tours!$AE100&gt;0,(VLOOKUP($C98,Inscription!$A$12:$H$211,6,FALSE))," ")</f>
        <v> </v>
      </c>
      <c r="X98" s="54">
        <f>IF(Tours!AE100&gt;0,LEFT(H98,1),"")</f>
      </c>
    </row>
    <row r="99" spans="1:24" ht="15">
      <c r="A99" s="131">
        <f t="shared" si="18"/>
        <v>96</v>
      </c>
      <c r="B99" s="132">
        <v>96</v>
      </c>
      <c r="C99" s="20">
        <f>IF(Tours!AE101&gt;0,Tours!AE101,"")</f>
      </c>
      <c r="D99" s="51" t="str">
        <f>IF(Tours!$AE101&gt;0,CONCATENATE((VLOOKUP($C99,Inscription!$A$12:$G$211,3,FALSE)),"   ",(VLOOKUP($C99,Inscription!$A$12:$G$211,4,FALSE)))," ")</f>
        <v> </v>
      </c>
      <c r="E99" s="52"/>
      <c r="F99" s="61" t="str">
        <f>IF(Tours!$AE101&gt;0,(VLOOKUP($C99,Inscription!$A$12:$G$211,5,FALSE))," ")</f>
        <v> </v>
      </c>
      <c r="G99" s="10" t="str">
        <f>IF(Tours!$AE101&gt;0,(VLOOKUP($C99,Inscription!$A$12:$G$211,7,FALSE))," ")</f>
        <v> </v>
      </c>
      <c r="H99" s="61" t="str">
        <f>LEFT(IF(Tours!$AE101&gt;0,(VLOOKUP($C99,Inscription!$A$12:$G$211,6,FALSE))," "),8)</f>
        <v> </v>
      </c>
      <c r="I99" s="21">
        <f>Tours!AG101</f>
        <v>0</v>
      </c>
      <c r="J99" s="122" t="str">
        <f>IF(COUNTIF($F$4:$F99,F99)&lt;2,$F99," ")</f>
        <v> </v>
      </c>
      <c r="K99" s="122">
        <f t="shared" si="19"/>
        <v>96</v>
      </c>
      <c r="L99" s="122" t="str">
        <f>IF(COUNTIF($F$4:$F99,F99)&lt;3,$F99," ")</f>
        <v> </v>
      </c>
      <c r="M99" s="122">
        <f t="shared" si="20"/>
        <v>96</v>
      </c>
      <c r="N99" s="123">
        <f t="shared" si="21"/>
      </c>
      <c r="O99" s="123">
        <f t="shared" si="22"/>
        <v>1000</v>
      </c>
      <c r="P99" s="122" t="str">
        <f>IF(COUNTIF($F$4:$F99,J99)&lt;4,$F99," ")</f>
        <v> </v>
      </c>
      <c r="Q99" s="122">
        <f t="shared" si="23"/>
        <v>96</v>
      </c>
      <c r="R99" s="123">
        <f t="shared" si="24"/>
      </c>
      <c r="S99" s="123">
        <f t="shared" si="25"/>
      </c>
      <c r="T99" s="122">
        <f t="shared" si="26"/>
      </c>
      <c r="U99" s="76" t="str">
        <f t="shared" si="16"/>
        <v>X</v>
      </c>
      <c r="V99" s="124">
        <f t="shared" si="17"/>
        <v>96</v>
      </c>
      <c r="W99" s="133" t="str">
        <f>IF(Tours!$AE101&gt;0,(VLOOKUP($C99,Inscription!$A$12:$H$211,6,FALSE))," ")</f>
        <v> </v>
      </c>
      <c r="X99" s="54">
        <f>IF(Tours!AE101&gt;0,LEFT(H99,1),"")</f>
      </c>
    </row>
    <row r="100" spans="1:24" ht="15">
      <c r="A100" s="131">
        <f t="shared" si="18"/>
        <v>97</v>
      </c>
      <c r="B100" s="132">
        <v>97</v>
      </c>
      <c r="C100" s="20">
        <f>IF(Tours!AE102&gt;0,Tours!AE102,"")</f>
      </c>
      <c r="D100" s="51" t="str">
        <f>IF(Tours!$AE102&gt;0,CONCATENATE((VLOOKUP($C100,Inscription!$A$12:$G$211,3,FALSE)),"   ",(VLOOKUP($C100,Inscription!$A$12:$G$211,4,FALSE)))," ")</f>
        <v> </v>
      </c>
      <c r="E100" s="52"/>
      <c r="F100" s="61" t="str">
        <f>IF(Tours!$AE102&gt;0,(VLOOKUP($C100,Inscription!$A$12:$G$211,5,FALSE))," ")</f>
        <v> </v>
      </c>
      <c r="G100" s="10" t="str">
        <f>IF(Tours!$AE102&gt;0,(VLOOKUP($C100,Inscription!$A$12:$G$211,7,FALSE))," ")</f>
        <v> </v>
      </c>
      <c r="H100" s="61" t="str">
        <f>LEFT(IF(Tours!$AE102&gt;0,(VLOOKUP($C100,Inscription!$A$12:$G$211,6,FALSE))," "),8)</f>
        <v> </v>
      </c>
      <c r="I100" s="21">
        <f>Tours!AG102</f>
        <v>0</v>
      </c>
      <c r="J100" s="122" t="str">
        <f>IF(COUNTIF($F$4:$F100,F100)&lt;2,$F100," ")</f>
        <v> </v>
      </c>
      <c r="K100" s="122">
        <f t="shared" si="19"/>
        <v>97</v>
      </c>
      <c r="L100" s="122" t="str">
        <f>IF(COUNTIF($F$4:$F100,F100)&lt;3,$F100," ")</f>
        <v> </v>
      </c>
      <c r="M100" s="122">
        <f t="shared" si="20"/>
        <v>97</v>
      </c>
      <c r="N100" s="123">
        <f t="shared" si="21"/>
      </c>
      <c r="O100" s="123">
        <f t="shared" si="22"/>
        <v>1000</v>
      </c>
      <c r="P100" s="122" t="str">
        <f>IF(COUNTIF($F$4:$F100,J100)&lt;4,$F100," ")</f>
        <v> </v>
      </c>
      <c r="Q100" s="122">
        <f t="shared" si="23"/>
        <v>97</v>
      </c>
      <c r="R100" s="123">
        <f t="shared" si="24"/>
      </c>
      <c r="S100" s="123">
        <f t="shared" si="25"/>
      </c>
      <c r="T100" s="122">
        <f t="shared" si="26"/>
      </c>
      <c r="U100" s="76" t="str">
        <f t="shared" si="16"/>
        <v>X</v>
      </c>
      <c r="V100" s="124">
        <f t="shared" si="17"/>
        <v>97</v>
      </c>
      <c r="W100" s="133" t="str">
        <f>IF(Tours!$AE102&gt;0,(VLOOKUP($C100,Inscription!$A$12:$H$211,6,FALSE))," ")</f>
        <v> </v>
      </c>
      <c r="X100" s="54">
        <f>IF(Tours!AE102&gt;0,LEFT(H100,1),"")</f>
      </c>
    </row>
    <row r="101" spans="1:24" ht="15">
      <c r="A101" s="131">
        <f t="shared" si="18"/>
        <v>98</v>
      </c>
      <c r="B101" s="132">
        <v>98</v>
      </c>
      <c r="C101" s="20">
        <f>IF(Tours!AE103&gt;0,Tours!AE103,"")</f>
      </c>
      <c r="D101" s="51" t="str">
        <f>IF(Tours!$AE103&gt;0,CONCATENATE((VLOOKUP($C101,Inscription!$A$12:$G$211,3,FALSE)),"   ",(VLOOKUP($C101,Inscription!$A$12:$G$211,4,FALSE)))," ")</f>
        <v> </v>
      </c>
      <c r="E101" s="52"/>
      <c r="F101" s="61" t="str">
        <f>IF(Tours!$AE103&gt;0,(VLOOKUP($C101,Inscription!$A$12:$G$211,5,FALSE))," ")</f>
        <v> </v>
      </c>
      <c r="G101" s="10" t="str">
        <f>IF(Tours!$AE103&gt;0,(VLOOKUP($C101,Inscription!$A$12:$G$211,7,FALSE))," ")</f>
        <v> </v>
      </c>
      <c r="H101" s="61" t="str">
        <f>LEFT(IF(Tours!$AE103&gt;0,(VLOOKUP($C101,Inscription!$A$12:$G$211,6,FALSE))," "),8)</f>
        <v> </v>
      </c>
      <c r="I101" s="21">
        <f>Tours!AG103</f>
        <v>0</v>
      </c>
      <c r="J101" s="122" t="str">
        <f>IF(COUNTIF($F$4:$F101,F101)&lt;2,$F101," ")</f>
        <v> </v>
      </c>
      <c r="K101" s="122">
        <f t="shared" si="19"/>
        <v>98</v>
      </c>
      <c r="L101" s="122" t="str">
        <f>IF(COUNTIF($F$4:$F101,F101)&lt;3,$F101," ")</f>
        <v> </v>
      </c>
      <c r="M101" s="122">
        <f t="shared" si="20"/>
        <v>98</v>
      </c>
      <c r="N101" s="123">
        <f t="shared" si="21"/>
      </c>
      <c r="O101" s="123">
        <f t="shared" si="22"/>
        <v>1000</v>
      </c>
      <c r="P101" s="122" t="str">
        <f>IF(COUNTIF($F$4:$F101,J101)&lt;4,$F101," ")</f>
        <v> </v>
      </c>
      <c r="Q101" s="122">
        <f t="shared" si="23"/>
        <v>98</v>
      </c>
      <c r="R101" s="123">
        <f t="shared" si="24"/>
      </c>
      <c r="S101" s="123">
        <f t="shared" si="25"/>
      </c>
      <c r="T101" s="122">
        <f t="shared" si="26"/>
      </c>
      <c r="U101" s="76" t="str">
        <f t="shared" si="16"/>
        <v>X</v>
      </c>
      <c r="V101" s="124">
        <f t="shared" si="17"/>
        <v>98</v>
      </c>
      <c r="W101" s="133" t="str">
        <f>IF(Tours!$AE103&gt;0,(VLOOKUP($C101,Inscription!$A$12:$H$211,6,FALSE))," ")</f>
        <v> </v>
      </c>
      <c r="X101" s="54">
        <f>IF(Tours!AE103&gt;0,LEFT(H101,1),"")</f>
      </c>
    </row>
    <row r="102" spans="1:24" ht="15">
      <c r="A102" s="131">
        <f t="shared" si="18"/>
        <v>99</v>
      </c>
      <c r="B102" s="132">
        <v>99</v>
      </c>
      <c r="C102" s="20">
        <f>IF(Tours!AE104&gt;0,Tours!AE104,"")</f>
      </c>
      <c r="D102" s="51" t="str">
        <f>IF(Tours!$AE104&gt;0,CONCATENATE((VLOOKUP($C102,Inscription!$A$12:$G$211,3,FALSE)),"   ",(VLOOKUP($C102,Inscription!$A$12:$G$211,4,FALSE)))," ")</f>
        <v> </v>
      </c>
      <c r="E102" s="52"/>
      <c r="F102" s="61" t="str">
        <f>IF(Tours!$AE104&gt;0,(VLOOKUP($C102,Inscription!$A$12:$G$211,5,FALSE))," ")</f>
        <v> </v>
      </c>
      <c r="G102" s="10" t="str">
        <f>IF(Tours!$AE104&gt;0,(VLOOKUP($C102,Inscription!$A$12:$G$211,7,FALSE))," ")</f>
        <v> </v>
      </c>
      <c r="H102" s="61" t="str">
        <f>LEFT(IF(Tours!$AE104&gt;0,(VLOOKUP($C102,Inscription!$A$12:$G$211,6,FALSE))," "),8)</f>
        <v> </v>
      </c>
      <c r="I102" s="21">
        <f>Tours!AG104</f>
        <v>0</v>
      </c>
      <c r="J102" s="122" t="str">
        <f>IF(COUNTIF($F$4:$F102,F102)&lt;2,$F102," ")</f>
        <v> </v>
      </c>
      <c r="K102" s="122">
        <f t="shared" si="19"/>
        <v>99</v>
      </c>
      <c r="L102" s="122" t="str">
        <f>IF(COUNTIF($F$4:$F102,F102)&lt;3,$F102," ")</f>
        <v> </v>
      </c>
      <c r="M102" s="122">
        <f t="shared" si="20"/>
        <v>99</v>
      </c>
      <c r="N102" s="123">
        <f t="shared" si="21"/>
      </c>
      <c r="O102" s="123">
        <f t="shared" si="22"/>
        <v>1000</v>
      </c>
      <c r="P102" s="122" t="str">
        <f>IF(COUNTIF($F$4:$F102,J102)&lt;4,$F102," ")</f>
        <v> </v>
      </c>
      <c r="Q102" s="122">
        <f t="shared" si="23"/>
        <v>99</v>
      </c>
      <c r="R102" s="123">
        <f t="shared" si="24"/>
      </c>
      <c r="S102" s="123">
        <f t="shared" si="25"/>
      </c>
      <c r="T102" s="122">
        <f t="shared" si="26"/>
      </c>
      <c r="U102" s="76" t="str">
        <f t="shared" si="16"/>
        <v>X</v>
      </c>
      <c r="V102" s="124">
        <f t="shared" si="17"/>
        <v>99</v>
      </c>
      <c r="W102" s="133" t="str">
        <f>IF(Tours!$AE104&gt;0,(VLOOKUP($C102,Inscription!$A$12:$H$211,6,FALSE))," ")</f>
        <v> </v>
      </c>
      <c r="X102" s="54">
        <f>IF(Tours!AE104&gt;0,LEFT(H102,1),"")</f>
      </c>
    </row>
    <row r="103" spans="1:24" ht="15">
      <c r="A103" s="131">
        <f t="shared" si="18"/>
        <v>100</v>
      </c>
      <c r="B103" s="132">
        <v>100</v>
      </c>
      <c r="C103" s="20">
        <f>IF(Tours!AE105&gt;0,Tours!AE105,"")</f>
      </c>
      <c r="D103" s="51" t="str">
        <f>IF(Tours!$AE105&gt;0,CONCATENATE((VLOOKUP($C103,Inscription!$A$12:$G$211,3,FALSE)),"   ",(VLOOKUP($C103,Inscription!$A$12:$G$211,4,FALSE)))," ")</f>
        <v> </v>
      </c>
      <c r="E103" s="52"/>
      <c r="F103" s="61" t="str">
        <f>IF(Tours!$AE105&gt;0,(VLOOKUP($C103,Inscription!$A$12:$G$211,5,FALSE))," ")</f>
        <v> </v>
      </c>
      <c r="G103" s="10" t="str">
        <f>IF(Tours!$AE105&gt;0,(VLOOKUP($C103,Inscription!$A$12:$G$211,7,FALSE))," ")</f>
        <v> </v>
      </c>
      <c r="H103" s="61" t="str">
        <f>LEFT(IF(Tours!$AE105&gt;0,(VLOOKUP($C103,Inscription!$A$12:$G$211,6,FALSE))," "),8)</f>
        <v> </v>
      </c>
      <c r="I103" s="21">
        <f>Tours!AG105</f>
        <v>0</v>
      </c>
      <c r="J103" s="122" t="str">
        <f>IF(COUNTIF($F$4:$F103,F103)&lt;2,$F103," ")</f>
        <v> </v>
      </c>
      <c r="K103" s="122">
        <f t="shared" si="19"/>
        <v>100</v>
      </c>
      <c r="L103" s="122" t="str">
        <f>IF(COUNTIF($F$4:$F103,F103)&lt;3,$F103," ")</f>
        <v> </v>
      </c>
      <c r="M103" s="122">
        <f t="shared" si="20"/>
        <v>100</v>
      </c>
      <c r="N103" s="123">
        <f t="shared" si="21"/>
      </c>
      <c r="O103" s="123">
        <f t="shared" si="22"/>
        <v>1000</v>
      </c>
      <c r="P103" s="122" t="str">
        <f>IF(COUNTIF($F$4:$F103,J103)&lt;4,$F103," ")</f>
        <v> </v>
      </c>
      <c r="Q103" s="122">
        <f t="shared" si="23"/>
        <v>100</v>
      </c>
      <c r="R103" s="123">
        <f t="shared" si="24"/>
      </c>
      <c r="S103" s="123">
        <f t="shared" si="25"/>
      </c>
      <c r="T103" s="122">
        <f t="shared" si="26"/>
      </c>
      <c r="U103" s="76" t="str">
        <f t="shared" si="16"/>
        <v>X</v>
      </c>
      <c r="V103" s="124">
        <f t="shared" si="17"/>
        <v>100</v>
      </c>
      <c r="W103" s="133" t="str">
        <f>IF(Tours!$AE105&gt;0,(VLOOKUP($C103,Inscription!$A$12:$H$211,6,FALSE))," ")</f>
        <v> </v>
      </c>
      <c r="X103" s="54">
        <f>IF(Tours!AE105&gt;0,LEFT(H103,1),"")</f>
      </c>
    </row>
    <row r="104" spans="1:24" ht="15">
      <c r="A104" s="131">
        <f t="shared" si="18"/>
        <v>101</v>
      </c>
      <c r="B104" s="132">
        <v>101</v>
      </c>
      <c r="C104" s="20">
        <f>IF(Tours!AE106&gt;0,Tours!AE106,"")</f>
      </c>
      <c r="D104" s="51" t="str">
        <f>IF(Tours!$AE106&gt;0,CONCATENATE((VLOOKUP($C104,Inscription!$A$12:$G$211,3,FALSE)),"   ",(VLOOKUP($C104,Inscription!$A$12:$G$211,4,FALSE)))," ")</f>
        <v> </v>
      </c>
      <c r="E104" s="52"/>
      <c r="F104" s="61" t="str">
        <f>IF(Tours!$AE106&gt;0,(VLOOKUP($C104,Inscription!$A$12:$G$211,5,FALSE))," ")</f>
        <v> </v>
      </c>
      <c r="G104" s="10" t="str">
        <f>IF(Tours!$AE106&gt;0,(VLOOKUP($C104,Inscription!$A$12:$G$211,7,FALSE))," ")</f>
        <v> </v>
      </c>
      <c r="H104" s="61" t="str">
        <f>LEFT(IF(Tours!$AE106&gt;0,(VLOOKUP($C104,Inscription!$A$12:$G$211,6,FALSE))," "),8)</f>
        <v> </v>
      </c>
      <c r="I104" s="21">
        <f>Tours!AG106</f>
        <v>0</v>
      </c>
      <c r="J104" s="122" t="str">
        <f>IF(COUNTIF($F$4:$F104,F104)&lt;2,$F104," ")</f>
        <v> </v>
      </c>
      <c r="K104" s="122">
        <f t="shared" si="19"/>
        <v>101</v>
      </c>
      <c r="L104" s="122" t="str">
        <f>IF(COUNTIF($F$4:$F104,F104)&lt;3,$F104," ")</f>
        <v> </v>
      </c>
      <c r="M104" s="122">
        <f t="shared" si="20"/>
        <v>101</v>
      </c>
      <c r="N104" s="123">
        <f t="shared" si="21"/>
      </c>
      <c r="O104" s="123">
        <f t="shared" si="22"/>
        <v>1000</v>
      </c>
      <c r="P104" s="122" t="str">
        <f>IF(COUNTIF($F$4:$F104,J104)&lt;4,$F104," ")</f>
        <v> </v>
      </c>
      <c r="Q104" s="122">
        <f t="shared" si="23"/>
        <v>101</v>
      </c>
      <c r="R104" s="123">
        <f t="shared" si="24"/>
      </c>
      <c r="S104" s="123">
        <f t="shared" si="25"/>
      </c>
      <c r="T104" s="122">
        <f t="shared" si="26"/>
      </c>
      <c r="U104" s="76" t="str">
        <f t="shared" si="16"/>
        <v>X</v>
      </c>
      <c r="V104" s="124">
        <f t="shared" si="17"/>
        <v>101</v>
      </c>
      <c r="W104" s="133" t="str">
        <f>IF(Tours!$AE106&gt;0,(VLOOKUP($C104,Inscription!$A$12:$H$211,6,FALSE))," ")</f>
        <v> </v>
      </c>
      <c r="X104" s="54">
        <f>IF(Tours!AE106&gt;0,LEFT(H104,1),"")</f>
      </c>
    </row>
    <row r="105" spans="1:24" ht="15">
      <c r="A105" s="131">
        <f t="shared" si="18"/>
        <v>102</v>
      </c>
      <c r="B105" s="132">
        <v>102</v>
      </c>
      <c r="C105" s="20">
        <f>IF(Tours!AE107&gt;0,Tours!AE107,"")</f>
      </c>
      <c r="D105" s="51" t="str">
        <f>IF(Tours!$AE107&gt;0,CONCATENATE((VLOOKUP($C105,Inscription!$A$12:$G$211,3,FALSE)),"   ",(VLOOKUP($C105,Inscription!$A$12:$G$211,4,FALSE)))," ")</f>
        <v> </v>
      </c>
      <c r="E105" s="52"/>
      <c r="F105" s="61" t="str">
        <f>IF(Tours!$AE107&gt;0,(VLOOKUP($C105,Inscription!$A$12:$G$211,5,FALSE))," ")</f>
        <v> </v>
      </c>
      <c r="G105" s="10" t="str">
        <f>IF(Tours!$AE107&gt;0,(VLOOKUP($C105,Inscription!$A$12:$G$211,7,FALSE))," ")</f>
        <v> </v>
      </c>
      <c r="H105" s="61" t="str">
        <f>LEFT(IF(Tours!$AE107&gt;0,(VLOOKUP($C105,Inscription!$A$12:$G$211,6,FALSE))," "),8)</f>
        <v> </v>
      </c>
      <c r="I105" s="21">
        <f>Tours!AG107</f>
        <v>0</v>
      </c>
      <c r="J105" s="122" t="str">
        <f>IF(COUNTIF($F$4:$F105,F105)&lt;2,$F105," ")</f>
        <v> </v>
      </c>
      <c r="K105" s="122">
        <f t="shared" si="19"/>
        <v>102</v>
      </c>
      <c r="L105" s="122" t="str">
        <f>IF(COUNTIF($F$4:$F105,F105)&lt;3,$F105," ")</f>
        <v> </v>
      </c>
      <c r="M105" s="122">
        <f t="shared" si="20"/>
        <v>102</v>
      </c>
      <c r="N105" s="123">
        <f t="shared" si="21"/>
      </c>
      <c r="O105" s="123">
        <f t="shared" si="22"/>
        <v>1000</v>
      </c>
      <c r="P105" s="122" t="str">
        <f>IF(COUNTIF($F$4:$F105,J105)&lt;4,$F105," ")</f>
        <v> </v>
      </c>
      <c r="Q105" s="122">
        <f t="shared" si="23"/>
        <v>102</v>
      </c>
      <c r="R105" s="123">
        <f t="shared" si="24"/>
      </c>
      <c r="S105" s="123">
        <f t="shared" si="25"/>
      </c>
      <c r="T105" s="122">
        <f t="shared" si="26"/>
      </c>
      <c r="U105" s="76" t="str">
        <f t="shared" si="16"/>
        <v>X</v>
      </c>
      <c r="V105" s="124">
        <f t="shared" si="17"/>
        <v>102</v>
      </c>
      <c r="W105" s="133" t="str">
        <f>IF(Tours!$AE107&gt;0,(VLOOKUP($C105,Inscription!$A$12:$H$211,6,FALSE))," ")</f>
        <v> </v>
      </c>
      <c r="X105" s="54">
        <f>IF(Tours!AE107&gt;0,LEFT(H105,1),"")</f>
      </c>
    </row>
    <row r="106" spans="1:24" ht="15">
      <c r="A106" s="131">
        <f t="shared" si="18"/>
        <v>103</v>
      </c>
      <c r="B106" s="132">
        <v>103</v>
      </c>
      <c r="C106" s="20">
        <f>IF(Tours!AE108&gt;0,Tours!AE108,"")</f>
      </c>
      <c r="D106" s="51" t="str">
        <f>IF(Tours!$AE108&gt;0,CONCATENATE((VLOOKUP($C106,Inscription!$A$12:$G$211,3,FALSE)),"   ",(VLOOKUP($C106,Inscription!$A$12:$G$211,4,FALSE)))," ")</f>
        <v> </v>
      </c>
      <c r="E106" s="52"/>
      <c r="F106" s="61" t="str">
        <f>IF(Tours!$AE108&gt;0,(VLOOKUP($C106,Inscription!$A$12:$G$211,5,FALSE))," ")</f>
        <v> </v>
      </c>
      <c r="G106" s="10" t="str">
        <f>IF(Tours!$AE108&gt;0,(VLOOKUP($C106,Inscription!$A$12:$G$211,7,FALSE))," ")</f>
        <v> </v>
      </c>
      <c r="H106" s="61" t="str">
        <f>LEFT(IF(Tours!$AE108&gt;0,(VLOOKUP($C106,Inscription!$A$12:$G$211,6,FALSE))," "),8)</f>
        <v> </v>
      </c>
      <c r="I106" s="21">
        <f>Tours!AG108</f>
        <v>0</v>
      </c>
      <c r="J106" s="122" t="str">
        <f>IF(COUNTIF($F$4:$F106,F106)&lt;2,$F106," ")</f>
        <v> </v>
      </c>
      <c r="K106" s="122">
        <f t="shared" si="19"/>
        <v>103</v>
      </c>
      <c r="L106" s="122" t="str">
        <f>IF(COUNTIF($F$4:$F106,F106)&lt;3,$F106," ")</f>
        <v> </v>
      </c>
      <c r="M106" s="122">
        <f t="shared" si="20"/>
        <v>103</v>
      </c>
      <c r="N106" s="123">
        <f t="shared" si="21"/>
      </c>
      <c r="O106" s="123">
        <f t="shared" si="22"/>
        <v>1000</v>
      </c>
      <c r="P106" s="122" t="str">
        <f>IF(COUNTIF($F$4:$F106,J106)&lt;4,$F106," ")</f>
        <v> </v>
      </c>
      <c r="Q106" s="122">
        <f t="shared" si="23"/>
        <v>103</v>
      </c>
      <c r="R106" s="123">
        <f t="shared" si="24"/>
      </c>
      <c r="S106" s="123">
        <f t="shared" si="25"/>
      </c>
      <c r="T106" s="122">
        <f t="shared" si="26"/>
      </c>
      <c r="U106" s="76" t="str">
        <f t="shared" si="16"/>
        <v>X</v>
      </c>
      <c r="V106" s="124">
        <f t="shared" si="17"/>
        <v>103</v>
      </c>
      <c r="W106" s="133" t="str">
        <f>IF(Tours!$AE108&gt;0,(VLOOKUP($C106,Inscription!$A$12:$H$211,6,FALSE))," ")</f>
        <v> </v>
      </c>
      <c r="X106" s="54">
        <f>IF(Tours!AE108&gt;0,LEFT(H106,1),"")</f>
      </c>
    </row>
    <row r="107" spans="1:24" ht="15">
      <c r="A107" s="131">
        <f t="shared" si="18"/>
        <v>104</v>
      </c>
      <c r="B107" s="132">
        <v>104</v>
      </c>
      <c r="C107" s="20">
        <f>IF(Tours!AE109&gt;0,Tours!AE109,"")</f>
      </c>
      <c r="D107" s="51" t="str">
        <f>IF(Tours!$AE109&gt;0,CONCATENATE((VLOOKUP($C107,Inscription!$A$12:$G$211,3,FALSE)),"   ",(VLOOKUP($C107,Inscription!$A$12:$G$211,4,FALSE)))," ")</f>
        <v> </v>
      </c>
      <c r="E107" s="52"/>
      <c r="F107" s="61" t="str">
        <f>IF(Tours!$AE109&gt;0,(VLOOKUP($C107,Inscription!$A$12:$G$211,5,FALSE))," ")</f>
        <v> </v>
      </c>
      <c r="G107" s="10" t="str">
        <f>IF(Tours!$AE109&gt;0,(VLOOKUP($C107,Inscription!$A$12:$G$211,7,FALSE))," ")</f>
        <v> </v>
      </c>
      <c r="H107" s="61" t="str">
        <f>LEFT(IF(Tours!$AE109&gt;0,(VLOOKUP($C107,Inscription!$A$12:$G$211,6,FALSE))," "),8)</f>
        <v> </v>
      </c>
      <c r="I107" s="21">
        <f>Tours!AG109</f>
        <v>0</v>
      </c>
      <c r="J107" s="122" t="str">
        <f>IF(COUNTIF($F$4:$F107,F107)&lt;2,$F107," ")</f>
        <v> </v>
      </c>
      <c r="K107" s="122">
        <f t="shared" si="19"/>
        <v>104</v>
      </c>
      <c r="L107" s="122" t="str">
        <f>IF(COUNTIF($F$4:$F107,F107)&lt;3,$F107," ")</f>
        <v> </v>
      </c>
      <c r="M107" s="122">
        <f t="shared" si="20"/>
        <v>104</v>
      </c>
      <c r="N107" s="123">
        <f t="shared" si="21"/>
      </c>
      <c r="O107" s="123">
        <f t="shared" si="22"/>
        <v>1000</v>
      </c>
      <c r="P107" s="122" t="str">
        <f>IF(COUNTIF($F$4:$F107,J107)&lt;4,$F107," ")</f>
        <v> </v>
      </c>
      <c r="Q107" s="122">
        <f t="shared" si="23"/>
        <v>104</v>
      </c>
      <c r="R107" s="123">
        <f t="shared" si="24"/>
      </c>
      <c r="S107" s="123">
        <f t="shared" si="25"/>
      </c>
      <c r="T107" s="122">
        <f t="shared" si="26"/>
      </c>
      <c r="U107" s="76" t="str">
        <f t="shared" si="16"/>
        <v>X</v>
      </c>
      <c r="V107" s="124">
        <f t="shared" si="17"/>
        <v>104</v>
      </c>
      <c r="W107" s="133" t="str">
        <f>IF(Tours!$AE109&gt;0,(VLOOKUP($C107,Inscription!$A$12:$H$211,6,FALSE))," ")</f>
        <v> </v>
      </c>
      <c r="X107" s="54">
        <f>IF(Tours!AE109&gt;0,LEFT(H107,1),"")</f>
      </c>
    </row>
    <row r="108" spans="1:24" ht="15">
      <c r="A108" s="131">
        <f t="shared" si="18"/>
        <v>105</v>
      </c>
      <c r="B108" s="132">
        <v>105</v>
      </c>
      <c r="C108" s="20">
        <f>IF(Tours!AE110&gt;0,Tours!AE110,"")</f>
      </c>
      <c r="D108" s="51" t="str">
        <f>IF(Tours!$AE110&gt;0,CONCATENATE((VLOOKUP($C108,Inscription!$A$12:$G$211,3,FALSE)),"   ",(VLOOKUP($C108,Inscription!$A$12:$G$211,4,FALSE)))," ")</f>
        <v> </v>
      </c>
      <c r="E108" s="52"/>
      <c r="F108" s="61" t="str">
        <f>IF(Tours!$AE110&gt;0,(VLOOKUP($C108,Inscription!$A$12:$G$211,5,FALSE))," ")</f>
        <v> </v>
      </c>
      <c r="G108" s="10" t="str">
        <f>IF(Tours!$AE110&gt;0,(VLOOKUP($C108,Inscription!$A$12:$G$211,7,FALSE))," ")</f>
        <v> </v>
      </c>
      <c r="H108" s="61" t="str">
        <f>LEFT(IF(Tours!$AE110&gt;0,(VLOOKUP($C108,Inscription!$A$12:$G$211,6,FALSE))," "),8)</f>
        <v> </v>
      </c>
      <c r="I108" s="21">
        <f>Tours!AG110</f>
        <v>0</v>
      </c>
      <c r="J108" s="122" t="str">
        <f>IF(COUNTIF($F$4:$F108,F108)&lt;2,$F108," ")</f>
        <v> </v>
      </c>
      <c r="K108" s="122">
        <f t="shared" si="19"/>
        <v>105</v>
      </c>
      <c r="L108" s="122" t="str">
        <f>IF(COUNTIF($F$4:$F108,F108)&lt;3,$F108," ")</f>
        <v> </v>
      </c>
      <c r="M108" s="122">
        <f t="shared" si="20"/>
        <v>105</v>
      </c>
      <c r="N108" s="123">
        <f t="shared" si="21"/>
      </c>
      <c r="O108" s="123">
        <f t="shared" si="22"/>
        <v>1000</v>
      </c>
      <c r="P108" s="122" t="str">
        <f>IF(COUNTIF($F$4:$F108,J108)&lt;4,$F108," ")</f>
        <v> </v>
      </c>
      <c r="Q108" s="122">
        <f t="shared" si="23"/>
        <v>105</v>
      </c>
      <c r="R108" s="123">
        <f t="shared" si="24"/>
      </c>
      <c r="S108" s="123">
        <f t="shared" si="25"/>
      </c>
      <c r="T108" s="122">
        <f t="shared" si="26"/>
      </c>
      <c r="U108" s="76" t="str">
        <f t="shared" si="16"/>
        <v>X</v>
      </c>
      <c r="V108" s="124">
        <f t="shared" si="17"/>
        <v>105</v>
      </c>
      <c r="W108" s="133" t="str">
        <f>IF(Tours!$AE110&gt;0,(VLOOKUP($C108,Inscription!$A$12:$H$211,6,FALSE))," ")</f>
        <v> </v>
      </c>
      <c r="X108" s="54">
        <f>IF(Tours!AE110&gt;0,LEFT(H108,1),"")</f>
      </c>
    </row>
    <row r="109" spans="1:24" ht="15">
      <c r="A109" s="131">
        <f t="shared" si="18"/>
        <v>106</v>
      </c>
      <c r="B109" s="132">
        <v>106</v>
      </c>
      <c r="C109" s="20">
        <f>IF(Tours!AE111&gt;0,Tours!AE111,"")</f>
      </c>
      <c r="D109" s="51" t="str">
        <f>IF(Tours!$AE111&gt;0,CONCATENATE((VLOOKUP($C109,Inscription!$A$12:$G$211,3,FALSE)),"   ",(VLOOKUP($C109,Inscription!$A$12:$G$211,4,FALSE)))," ")</f>
        <v> </v>
      </c>
      <c r="E109" s="52"/>
      <c r="F109" s="61" t="str">
        <f>IF(Tours!$AE111&gt;0,(VLOOKUP($C109,Inscription!$A$12:$G$211,5,FALSE))," ")</f>
        <v> </v>
      </c>
      <c r="G109" s="10" t="str">
        <f>IF(Tours!$AE111&gt;0,(VLOOKUP($C109,Inscription!$A$12:$G$211,7,FALSE))," ")</f>
        <v> </v>
      </c>
      <c r="H109" s="61" t="str">
        <f>LEFT(IF(Tours!$AE111&gt;0,(VLOOKUP($C109,Inscription!$A$12:$G$211,6,FALSE))," "),8)</f>
        <v> </v>
      </c>
      <c r="I109" s="21">
        <f>Tours!AG111</f>
        <v>0</v>
      </c>
      <c r="J109" s="122" t="str">
        <f>IF(COUNTIF($F$4:$F109,F109)&lt;2,$F109," ")</f>
        <v> </v>
      </c>
      <c r="K109" s="122">
        <f t="shared" si="19"/>
        <v>106</v>
      </c>
      <c r="L109" s="122" t="str">
        <f>IF(COUNTIF($F$4:$F109,F109)&lt;3,$F109," ")</f>
        <v> </v>
      </c>
      <c r="M109" s="122">
        <f t="shared" si="20"/>
        <v>106</v>
      </c>
      <c r="N109" s="123">
        <f t="shared" si="21"/>
      </c>
      <c r="O109" s="123">
        <f t="shared" si="22"/>
        <v>1000</v>
      </c>
      <c r="P109" s="122" t="str">
        <f>IF(COUNTIF($F$4:$F109,J109)&lt;4,$F109," ")</f>
        <v> </v>
      </c>
      <c r="Q109" s="122">
        <f t="shared" si="23"/>
        <v>106</v>
      </c>
      <c r="R109" s="123">
        <f t="shared" si="24"/>
      </c>
      <c r="S109" s="123">
        <f t="shared" si="25"/>
      </c>
      <c r="T109" s="122">
        <f t="shared" si="26"/>
      </c>
      <c r="U109" s="76" t="str">
        <f t="shared" si="16"/>
        <v>X</v>
      </c>
      <c r="V109" s="124">
        <f t="shared" si="17"/>
        <v>106</v>
      </c>
      <c r="W109" s="133" t="str">
        <f>IF(Tours!$AE111&gt;0,(VLOOKUP($C109,Inscription!$A$12:$H$211,6,FALSE))," ")</f>
        <v> </v>
      </c>
      <c r="X109" s="54">
        <f>IF(Tours!AE111&gt;0,LEFT(H109,1),"")</f>
      </c>
    </row>
    <row r="110" spans="1:24" ht="15">
      <c r="A110" s="131">
        <f t="shared" si="18"/>
        <v>107</v>
      </c>
      <c r="B110" s="132">
        <v>107</v>
      </c>
      <c r="C110" s="20">
        <f>IF(Tours!AE112&gt;0,Tours!AE112,"")</f>
      </c>
      <c r="D110" s="51" t="str">
        <f>IF(Tours!$AE112&gt;0,CONCATENATE((VLOOKUP($C110,Inscription!$A$12:$G$211,3,FALSE)),"   ",(VLOOKUP($C110,Inscription!$A$12:$G$211,4,FALSE)))," ")</f>
        <v> </v>
      </c>
      <c r="E110" s="52"/>
      <c r="F110" s="61" t="str">
        <f>IF(Tours!$AE112&gt;0,(VLOOKUP($C110,Inscription!$A$12:$G$211,5,FALSE))," ")</f>
        <v> </v>
      </c>
      <c r="G110" s="10" t="str">
        <f>IF(Tours!$AE112&gt;0,(VLOOKUP($C110,Inscription!$A$12:$G$211,7,FALSE))," ")</f>
        <v> </v>
      </c>
      <c r="H110" s="61" t="str">
        <f>LEFT(IF(Tours!$AE112&gt;0,(VLOOKUP($C110,Inscription!$A$12:$G$211,6,FALSE))," "),8)</f>
        <v> </v>
      </c>
      <c r="I110" s="21">
        <f>Tours!AG112</f>
        <v>0</v>
      </c>
      <c r="J110" s="122" t="str">
        <f>IF(COUNTIF($F$4:$F110,F110)&lt;2,$F110," ")</f>
        <v> </v>
      </c>
      <c r="K110" s="122">
        <f t="shared" si="19"/>
        <v>107</v>
      </c>
      <c r="L110" s="122" t="str">
        <f>IF(COUNTIF($F$4:$F110,F110)&lt;3,$F110," ")</f>
        <v> </v>
      </c>
      <c r="M110" s="122">
        <f t="shared" si="20"/>
        <v>107</v>
      </c>
      <c r="N110" s="123">
        <f t="shared" si="21"/>
      </c>
      <c r="O110" s="123">
        <f t="shared" si="22"/>
        <v>1000</v>
      </c>
      <c r="P110" s="122" t="str">
        <f>IF(COUNTIF($F$4:$F110,J110)&lt;4,$F110," ")</f>
        <v> </v>
      </c>
      <c r="Q110" s="122">
        <f t="shared" si="23"/>
        <v>107</v>
      </c>
      <c r="R110" s="123">
        <f t="shared" si="24"/>
      </c>
      <c r="S110" s="123">
        <f t="shared" si="25"/>
      </c>
      <c r="T110" s="122">
        <f t="shared" si="26"/>
      </c>
      <c r="U110" s="76" t="str">
        <f t="shared" si="16"/>
        <v>X</v>
      </c>
      <c r="V110" s="124">
        <f t="shared" si="17"/>
        <v>107</v>
      </c>
      <c r="W110" s="133" t="str">
        <f>IF(Tours!$AE112&gt;0,(VLOOKUP($C110,Inscription!$A$12:$H$211,6,FALSE))," ")</f>
        <v> </v>
      </c>
      <c r="X110" s="54">
        <f>IF(Tours!AE112&gt;0,LEFT(H110,1),"")</f>
      </c>
    </row>
    <row r="111" spans="1:24" ht="15">
      <c r="A111" s="131">
        <f t="shared" si="18"/>
        <v>108</v>
      </c>
      <c r="B111" s="132">
        <v>108</v>
      </c>
      <c r="C111" s="20">
        <f>IF(Tours!AE113&gt;0,Tours!AE113,"")</f>
      </c>
      <c r="D111" s="51" t="str">
        <f>IF(Tours!$AE113&gt;0,CONCATENATE((VLOOKUP($C111,Inscription!$A$12:$G$211,3,FALSE)),"   ",(VLOOKUP($C111,Inscription!$A$12:$G$211,4,FALSE)))," ")</f>
        <v> </v>
      </c>
      <c r="E111" s="52"/>
      <c r="F111" s="61" t="str">
        <f>IF(Tours!$AE113&gt;0,(VLOOKUP($C111,Inscription!$A$12:$G$211,5,FALSE))," ")</f>
        <v> </v>
      </c>
      <c r="G111" s="10" t="str">
        <f>IF(Tours!$AE113&gt;0,(VLOOKUP($C111,Inscription!$A$12:$G$211,7,FALSE))," ")</f>
        <v> </v>
      </c>
      <c r="H111" s="61" t="str">
        <f>LEFT(IF(Tours!$AE113&gt;0,(VLOOKUP($C111,Inscription!$A$12:$G$211,6,FALSE))," "),8)</f>
        <v> </v>
      </c>
      <c r="I111" s="21">
        <f>Tours!AG113</f>
        <v>0</v>
      </c>
      <c r="J111" s="122" t="str">
        <f>IF(COUNTIF($F$4:$F111,F111)&lt;2,$F111," ")</f>
        <v> </v>
      </c>
      <c r="K111" s="122">
        <f t="shared" si="19"/>
        <v>108</v>
      </c>
      <c r="L111" s="122" t="str">
        <f>IF(COUNTIF($F$4:$F111,F111)&lt;3,$F111," ")</f>
        <v> </v>
      </c>
      <c r="M111" s="122">
        <f t="shared" si="20"/>
        <v>108</v>
      </c>
      <c r="N111" s="123">
        <f t="shared" si="21"/>
      </c>
      <c r="O111" s="123">
        <f t="shared" si="22"/>
        <v>1000</v>
      </c>
      <c r="P111" s="122" t="str">
        <f>IF(COUNTIF($F$4:$F111,J111)&lt;4,$F111," ")</f>
        <v> </v>
      </c>
      <c r="Q111" s="122">
        <f t="shared" si="23"/>
        <v>108</v>
      </c>
      <c r="R111" s="123">
        <f t="shared" si="24"/>
      </c>
      <c r="S111" s="123">
        <f t="shared" si="25"/>
      </c>
      <c r="T111" s="122">
        <f t="shared" si="26"/>
      </c>
      <c r="U111" s="76" t="str">
        <f t="shared" si="16"/>
        <v>X</v>
      </c>
      <c r="V111" s="124">
        <f t="shared" si="17"/>
        <v>108</v>
      </c>
      <c r="W111" s="133" t="str">
        <f>IF(Tours!$AE113&gt;0,(VLOOKUP($C111,Inscription!$A$12:$H$211,6,FALSE))," ")</f>
        <v> </v>
      </c>
      <c r="X111" s="54">
        <f>IF(Tours!AE113&gt;0,LEFT(H111,1),"")</f>
      </c>
    </row>
    <row r="112" spans="1:24" ht="15">
      <c r="A112" s="131">
        <f t="shared" si="18"/>
        <v>109</v>
      </c>
      <c r="B112" s="132">
        <v>109</v>
      </c>
      <c r="C112" s="20">
        <f>IF(Tours!AE114&gt;0,Tours!AE114,"")</f>
      </c>
      <c r="D112" s="51" t="str">
        <f>IF(Tours!$AE114&gt;0,CONCATENATE((VLOOKUP($C112,Inscription!$A$12:$G$211,3,FALSE)),"   ",(VLOOKUP($C112,Inscription!$A$12:$G$211,4,FALSE)))," ")</f>
        <v> </v>
      </c>
      <c r="E112" s="52"/>
      <c r="F112" s="61" t="str">
        <f>IF(Tours!$AE114&gt;0,(VLOOKUP($C112,Inscription!$A$12:$G$211,5,FALSE))," ")</f>
        <v> </v>
      </c>
      <c r="G112" s="10" t="str">
        <f>IF(Tours!$AE114&gt;0,(VLOOKUP($C112,Inscription!$A$12:$G$211,7,FALSE))," ")</f>
        <v> </v>
      </c>
      <c r="H112" s="61" t="str">
        <f>LEFT(IF(Tours!$AE114&gt;0,(VLOOKUP($C112,Inscription!$A$12:$G$211,6,FALSE))," "),8)</f>
        <v> </v>
      </c>
      <c r="I112" s="21">
        <f>Tours!AG114</f>
        <v>0</v>
      </c>
      <c r="J112" s="122" t="str">
        <f>IF(COUNTIF($F$4:$F112,F112)&lt;2,$F112," ")</f>
        <v> </v>
      </c>
      <c r="K112" s="122">
        <f t="shared" si="19"/>
        <v>109</v>
      </c>
      <c r="L112" s="122" t="str">
        <f>IF(COUNTIF($F$4:$F112,F112)&lt;3,$F112," ")</f>
        <v> </v>
      </c>
      <c r="M112" s="122">
        <f t="shared" si="20"/>
        <v>109</v>
      </c>
      <c r="N112" s="123">
        <f t="shared" si="21"/>
      </c>
      <c r="O112" s="123">
        <f t="shared" si="22"/>
        <v>1000</v>
      </c>
      <c r="P112" s="122" t="str">
        <f>IF(COUNTIF($F$4:$F112,J112)&lt;4,$F112," ")</f>
        <v> </v>
      </c>
      <c r="Q112" s="122">
        <f t="shared" si="23"/>
        <v>109</v>
      </c>
      <c r="R112" s="123">
        <f t="shared" si="24"/>
      </c>
      <c r="S112" s="123">
        <f t="shared" si="25"/>
      </c>
      <c r="T112" s="122">
        <f t="shared" si="26"/>
      </c>
      <c r="U112" s="76" t="str">
        <f t="shared" si="16"/>
        <v>X</v>
      </c>
      <c r="V112" s="124">
        <f t="shared" si="17"/>
        <v>109</v>
      </c>
      <c r="W112" s="133" t="str">
        <f>IF(Tours!$AE114&gt;0,(VLOOKUP($C112,Inscription!$A$12:$H$211,6,FALSE))," ")</f>
        <v> </v>
      </c>
      <c r="X112" s="54">
        <f>IF(Tours!AE114&gt;0,LEFT(H112,1),"")</f>
      </c>
    </row>
    <row r="113" spans="1:24" ht="15">
      <c r="A113" s="131">
        <f t="shared" si="18"/>
        <v>110</v>
      </c>
      <c r="B113" s="132">
        <v>110</v>
      </c>
      <c r="C113" s="20">
        <f>IF(Tours!AE115&gt;0,Tours!AE115,"")</f>
      </c>
      <c r="D113" s="51" t="str">
        <f>IF(Tours!$AE115&gt;0,CONCATENATE((VLOOKUP($C113,Inscription!$A$12:$G$211,3,FALSE)),"   ",(VLOOKUP($C113,Inscription!$A$12:$G$211,4,FALSE)))," ")</f>
        <v> </v>
      </c>
      <c r="E113" s="52"/>
      <c r="F113" s="61" t="str">
        <f>IF(Tours!$AE115&gt;0,(VLOOKUP($C113,Inscription!$A$12:$G$211,5,FALSE))," ")</f>
        <v> </v>
      </c>
      <c r="G113" s="10" t="str">
        <f>IF(Tours!$AE115&gt;0,(VLOOKUP($C113,Inscription!$A$12:$G$211,7,FALSE))," ")</f>
        <v> </v>
      </c>
      <c r="H113" s="61" t="str">
        <f>LEFT(IF(Tours!$AE115&gt;0,(VLOOKUP($C113,Inscription!$A$12:$G$211,6,FALSE))," "),8)</f>
        <v> </v>
      </c>
      <c r="I113" s="21">
        <f>Tours!AG115</f>
        <v>0</v>
      </c>
      <c r="J113" s="122" t="str">
        <f>IF(COUNTIF($F$4:$F113,F113)&lt;2,$F113," ")</f>
        <v> </v>
      </c>
      <c r="K113" s="122">
        <f t="shared" si="19"/>
        <v>110</v>
      </c>
      <c r="L113" s="122" t="str">
        <f>IF(COUNTIF($F$4:$F113,F113)&lt;3,$F113," ")</f>
        <v> </v>
      </c>
      <c r="M113" s="122">
        <f t="shared" si="20"/>
        <v>110</v>
      </c>
      <c r="N113" s="123">
        <f t="shared" si="21"/>
      </c>
      <c r="O113" s="123">
        <f t="shared" si="22"/>
        <v>1000</v>
      </c>
      <c r="P113" s="122" t="str">
        <f>IF(COUNTIF($F$4:$F113,J113)&lt;4,$F113," ")</f>
        <v> </v>
      </c>
      <c r="Q113" s="122">
        <f t="shared" si="23"/>
        <v>110</v>
      </c>
      <c r="R113" s="123">
        <f t="shared" si="24"/>
      </c>
      <c r="S113" s="123">
        <f t="shared" si="25"/>
      </c>
      <c r="T113" s="122">
        <f t="shared" si="26"/>
      </c>
      <c r="U113" s="76" t="str">
        <f t="shared" si="16"/>
        <v>X</v>
      </c>
      <c r="V113" s="124">
        <f t="shared" si="17"/>
        <v>110</v>
      </c>
      <c r="W113" s="133" t="str">
        <f>IF(Tours!$AE115&gt;0,(VLOOKUP($C113,Inscription!$A$12:$H$211,6,FALSE))," ")</f>
        <v> </v>
      </c>
      <c r="X113" s="54">
        <f>IF(Tours!AE115&gt;0,LEFT(H113,1),"")</f>
      </c>
    </row>
    <row r="114" spans="1:24" ht="15">
      <c r="A114" s="131">
        <f t="shared" si="18"/>
        <v>111</v>
      </c>
      <c r="B114" s="132">
        <v>111</v>
      </c>
      <c r="C114" s="20">
        <f>IF(Tours!AE116&gt;0,Tours!AE116,"")</f>
      </c>
      <c r="D114" s="51" t="str">
        <f>IF(Tours!$AE116&gt;0,CONCATENATE((VLOOKUP($C114,Inscription!$A$12:$G$211,3,FALSE)),"   ",(VLOOKUP($C114,Inscription!$A$12:$G$211,4,FALSE)))," ")</f>
        <v> </v>
      </c>
      <c r="E114" s="52"/>
      <c r="F114" s="61" t="str">
        <f>IF(Tours!$AE116&gt;0,(VLOOKUP($C114,Inscription!$A$12:$G$211,5,FALSE))," ")</f>
        <v> </v>
      </c>
      <c r="G114" s="10" t="str">
        <f>IF(Tours!$AE116&gt;0,(VLOOKUP($C114,Inscription!$A$12:$G$211,7,FALSE))," ")</f>
        <v> </v>
      </c>
      <c r="H114" s="61" t="str">
        <f>LEFT(IF(Tours!$AE116&gt;0,(VLOOKUP($C114,Inscription!$A$12:$G$211,6,FALSE))," "),8)</f>
        <v> </v>
      </c>
      <c r="I114" s="21">
        <f>Tours!AG116</f>
        <v>0</v>
      </c>
      <c r="J114" s="122" t="str">
        <f>IF(COUNTIF($F$4:$F114,F114)&lt;2,$F114," ")</f>
        <v> </v>
      </c>
      <c r="K114" s="122">
        <f t="shared" si="19"/>
        <v>111</v>
      </c>
      <c r="L114" s="122" t="str">
        <f>IF(COUNTIF($F$4:$F114,F114)&lt;3,$F114," ")</f>
        <v> </v>
      </c>
      <c r="M114" s="122">
        <f t="shared" si="20"/>
        <v>111</v>
      </c>
      <c r="N114" s="123">
        <f t="shared" si="21"/>
      </c>
      <c r="O114" s="123">
        <f t="shared" si="22"/>
        <v>1000</v>
      </c>
      <c r="P114" s="122" t="str">
        <f>IF(COUNTIF($F$4:$F114,J114)&lt;4,$F114," ")</f>
        <v> </v>
      </c>
      <c r="Q114" s="122">
        <f t="shared" si="23"/>
        <v>111</v>
      </c>
      <c r="R114" s="123">
        <f t="shared" si="24"/>
      </c>
      <c r="S114" s="123">
        <f t="shared" si="25"/>
      </c>
      <c r="T114" s="122">
        <f t="shared" si="26"/>
      </c>
      <c r="U114" s="76" t="str">
        <f t="shared" si="16"/>
        <v>X</v>
      </c>
      <c r="V114" s="124">
        <f t="shared" si="17"/>
        <v>111</v>
      </c>
      <c r="W114" s="133" t="str">
        <f>IF(Tours!$AE116&gt;0,(VLOOKUP($C114,Inscription!$A$12:$H$211,6,FALSE))," ")</f>
        <v> </v>
      </c>
      <c r="X114" s="54">
        <f>IF(Tours!AE116&gt;0,LEFT(H114,1),"")</f>
      </c>
    </row>
    <row r="115" spans="1:24" ht="15">
      <c r="A115" s="131">
        <f t="shared" si="18"/>
        <v>112</v>
      </c>
      <c r="B115" s="132">
        <v>112</v>
      </c>
      <c r="C115" s="20">
        <f>IF(Tours!AE117&gt;0,Tours!AE117,"")</f>
      </c>
      <c r="D115" s="51" t="str">
        <f>IF(Tours!$AE117&gt;0,CONCATENATE((VLOOKUP($C115,Inscription!$A$12:$G$211,3,FALSE)),"   ",(VLOOKUP($C115,Inscription!$A$12:$G$211,4,FALSE)))," ")</f>
        <v> </v>
      </c>
      <c r="E115" s="52"/>
      <c r="F115" s="61" t="str">
        <f>IF(Tours!$AE117&gt;0,(VLOOKUP($C115,Inscription!$A$12:$G$211,5,FALSE))," ")</f>
        <v> </v>
      </c>
      <c r="G115" s="10" t="str">
        <f>IF(Tours!$AE117&gt;0,(VLOOKUP($C115,Inscription!$A$12:$G$211,7,FALSE))," ")</f>
        <v> </v>
      </c>
      <c r="H115" s="61" t="str">
        <f>LEFT(IF(Tours!$AE117&gt;0,(VLOOKUP($C115,Inscription!$A$12:$G$211,6,FALSE))," "),8)</f>
        <v> </v>
      </c>
      <c r="I115" s="21">
        <f>Tours!AG117</f>
        <v>0</v>
      </c>
      <c r="J115" s="122" t="str">
        <f>IF(COUNTIF($F$4:$F115,F115)&lt;2,$F115," ")</f>
        <v> </v>
      </c>
      <c r="K115" s="122">
        <f t="shared" si="19"/>
        <v>112</v>
      </c>
      <c r="L115" s="122" t="str">
        <f>IF(COUNTIF($F$4:$F115,F115)&lt;3,$F115," ")</f>
        <v> </v>
      </c>
      <c r="M115" s="122">
        <f t="shared" si="20"/>
        <v>112</v>
      </c>
      <c r="N115" s="123">
        <f t="shared" si="21"/>
      </c>
      <c r="O115" s="123">
        <f t="shared" si="22"/>
        <v>1000</v>
      </c>
      <c r="P115" s="122" t="str">
        <f>IF(COUNTIF($F$4:$F115,J115)&lt;4,$F115," ")</f>
        <v> </v>
      </c>
      <c r="Q115" s="122">
        <f t="shared" si="23"/>
        <v>112</v>
      </c>
      <c r="R115" s="123">
        <f t="shared" si="24"/>
      </c>
      <c r="S115" s="123">
        <f t="shared" si="25"/>
      </c>
      <c r="T115" s="122">
        <f t="shared" si="26"/>
      </c>
      <c r="U115" s="76" t="str">
        <f t="shared" si="16"/>
        <v>X</v>
      </c>
      <c r="V115" s="124">
        <f t="shared" si="17"/>
        <v>112</v>
      </c>
      <c r="W115" s="133" t="str">
        <f>IF(Tours!$AE117&gt;0,(VLOOKUP($C115,Inscription!$A$12:$H$211,6,FALSE))," ")</f>
        <v> </v>
      </c>
      <c r="X115" s="54">
        <f>IF(Tours!AE117&gt;0,LEFT(H115,1),"")</f>
      </c>
    </row>
    <row r="116" spans="1:24" ht="15">
      <c r="A116" s="131">
        <f t="shared" si="18"/>
        <v>113</v>
      </c>
      <c r="B116" s="132">
        <v>113</v>
      </c>
      <c r="C116" s="20">
        <f>IF(Tours!AE118&gt;0,Tours!AE118,"")</f>
      </c>
      <c r="D116" s="51" t="str">
        <f>IF(Tours!$AE118&gt;0,CONCATENATE((VLOOKUP($C116,Inscription!$A$12:$G$211,3,FALSE)),"   ",(VLOOKUP($C116,Inscription!$A$12:$G$211,4,FALSE)))," ")</f>
        <v> </v>
      </c>
      <c r="E116" s="52"/>
      <c r="F116" s="61" t="str">
        <f>IF(Tours!$AE118&gt;0,(VLOOKUP($C116,Inscription!$A$12:$G$211,5,FALSE))," ")</f>
        <v> </v>
      </c>
      <c r="G116" s="10" t="str">
        <f>IF(Tours!$AE118&gt;0,(VLOOKUP($C116,Inscription!$A$12:$G$211,7,FALSE))," ")</f>
        <v> </v>
      </c>
      <c r="H116" s="61" t="str">
        <f>LEFT(IF(Tours!$AE118&gt;0,(VLOOKUP($C116,Inscription!$A$12:$G$211,6,FALSE))," "),8)</f>
        <v> </v>
      </c>
      <c r="I116" s="21">
        <f>Tours!AG118</f>
        <v>0</v>
      </c>
      <c r="J116" s="122" t="str">
        <f>IF(COUNTIF($F$4:$F116,F116)&lt;2,$F116," ")</f>
        <v> </v>
      </c>
      <c r="K116" s="122">
        <f t="shared" si="19"/>
        <v>113</v>
      </c>
      <c r="L116" s="122" t="str">
        <f>IF(COUNTIF($F$4:$F116,F116)&lt;3,$F116," ")</f>
        <v> </v>
      </c>
      <c r="M116" s="122">
        <f t="shared" si="20"/>
        <v>113</v>
      </c>
      <c r="N116" s="123">
        <f t="shared" si="21"/>
      </c>
      <c r="O116" s="123">
        <f t="shared" si="22"/>
        <v>1000</v>
      </c>
      <c r="P116" s="122" t="str">
        <f>IF(COUNTIF($F$4:$F116,J116)&lt;4,$F116," ")</f>
        <v> </v>
      </c>
      <c r="Q116" s="122">
        <f t="shared" si="23"/>
        <v>113</v>
      </c>
      <c r="R116" s="123">
        <f t="shared" si="24"/>
      </c>
      <c r="S116" s="123">
        <f t="shared" si="25"/>
      </c>
      <c r="T116" s="122">
        <f t="shared" si="26"/>
      </c>
      <c r="U116" s="76" t="str">
        <f t="shared" si="16"/>
        <v>X</v>
      </c>
      <c r="V116" s="124">
        <f t="shared" si="17"/>
        <v>113</v>
      </c>
      <c r="W116" s="133" t="str">
        <f>IF(Tours!$AE118&gt;0,(VLOOKUP($C116,Inscription!$A$12:$H$211,6,FALSE))," ")</f>
        <v> </v>
      </c>
      <c r="X116" s="54">
        <f>IF(Tours!AE118&gt;0,LEFT(H116,1),"")</f>
      </c>
    </row>
    <row r="117" spans="1:24" ht="15">
      <c r="A117" s="131">
        <f t="shared" si="18"/>
        <v>114</v>
      </c>
      <c r="B117" s="132">
        <v>114</v>
      </c>
      <c r="C117" s="20">
        <f>IF(Tours!AE119&gt;0,Tours!AE119,"")</f>
      </c>
      <c r="D117" s="51" t="str">
        <f>IF(Tours!$AE119&gt;0,CONCATENATE((VLOOKUP($C117,Inscription!$A$12:$G$211,3,FALSE)),"   ",(VLOOKUP($C117,Inscription!$A$12:$G$211,4,FALSE)))," ")</f>
        <v> </v>
      </c>
      <c r="E117" s="52"/>
      <c r="F117" s="61" t="str">
        <f>IF(Tours!$AE119&gt;0,(VLOOKUP($C117,Inscription!$A$12:$G$211,5,FALSE))," ")</f>
        <v> </v>
      </c>
      <c r="G117" s="10" t="str">
        <f>IF(Tours!$AE119&gt;0,(VLOOKUP($C117,Inscription!$A$12:$G$211,7,FALSE))," ")</f>
        <v> </v>
      </c>
      <c r="H117" s="61" t="str">
        <f>LEFT(IF(Tours!$AE119&gt;0,(VLOOKUP($C117,Inscription!$A$12:$G$211,6,FALSE))," "),8)</f>
        <v> </v>
      </c>
      <c r="I117" s="21">
        <f>Tours!AG119</f>
        <v>0</v>
      </c>
      <c r="J117" s="122" t="str">
        <f>IF(COUNTIF($F$4:$F117,F117)&lt;2,$F117," ")</f>
        <v> </v>
      </c>
      <c r="K117" s="122">
        <f t="shared" si="19"/>
        <v>114</v>
      </c>
      <c r="L117" s="122" t="str">
        <f>IF(COUNTIF($F$4:$F117,F117)&lt;3,$F117," ")</f>
        <v> </v>
      </c>
      <c r="M117" s="122">
        <f t="shared" si="20"/>
        <v>114</v>
      </c>
      <c r="N117" s="123">
        <f t="shared" si="21"/>
      </c>
      <c r="O117" s="123">
        <f t="shared" si="22"/>
        <v>1000</v>
      </c>
      <c r="P117" s="122" t="str">
        <f>IF(COUNTIF($F$4:$F117,J117)&lt;4,$F117," ")</f>
        <v> </v>
      </c>
      <c r="Q117" s="122">
        <f t="shared" si="23"/>
        <v>114</v>
      </c>
      <c r="R117" s="123">
        <f t="shared" si="24"/>
      </c>
      <c r="S117" s="123">
        <f t="shared" si="25"/>
      </c>
      <c r="T117" s="122">
        <f t="shared" si="26"/>
      </c>
      <c r="U117" s="76" t="str">
        <f t="shared" si="16"/>
        <v>X</v>
      </c>
      <c r="V117" s="124">
        <f t="shared" si="17"/>
        <v>114</v>
      </c>
      <c r="W117" s="133" t="str">
        <f>IF(Tours!$AE119&gt;0,(VLOOKUP($C117,Inscription!$A$12:$H$211,6,FALSE))," ")</f>
        <v> </v>
      </c>
      <c r="X117" s="54">
        <f>IF(Tours!AE119&gt;0,LEFT(H117,1),"")</f>
      </c>
    </row>
    <row r="118" spans="1:24" ht="15">
      <c r="A118" s="131">
        <f t="shared" si="18"/>
        <v>115</v>
      </c>
      <c r="B118" s="132">
        <v>115</v>
      </c>
      <c r="C118" s="20">
        <f>IF(Tours!AE120&gt;0,Tours!AE120,"")</f>
      </c>
      <c r="D118" s="51" t="str">
        <f>IF(Tours!$AE120&gt;0,CONCATENATE((VLOOKUP($C118,Inscription!$A$12:$G$211,3,FALSE)),"   ",(VLOOKUP($C118,Inscription!$A$12:$G$211,4,FALSE)))," ")</f>
        <v> </v>
      </c>
      <c r="E118" s="52"/>
      <c r="F118" s="61" t="str">
        <f>IF(Tours!$AE120&gt;0,(VLOOKUP($C118,Inscription!$A$12:$G$211,5,FALSE))," ")</f>
        <v> </v>
      </c>
      <c r="G118" s="10" t="str">
        <f>IF(Tours!$AE120&gt;0,(VLOOKUP($C118,Inscription!$A$12:$G$211,7,FALSE))," ")</f>
        <v> </v>
      </c>
      <c r="H118" s="61" t="str">
        <f>LEFT(IF(Tours!$AE120&gt;0,(VLOOKUP($C118,Inscription!$A$12:$G$211,6,FALSE))," "),8)</f>
        <v> </v>
      </c>
      <c r="I118" s="21">
        <f>Tours!AG120</f>
        <v>0</v>
      </c>
      <c r="J118" s="122" t="str">
        <f>IF(COUNTIF($F$4:$F118,F118)&lt;2,$F118," ")</f>
        <v> </v>
      </c>
      <c r="K118" s="122">
        <f t="shared" si="19"/>
        <v>115</v>
      </c>
      <c r="L118" s="122" t="str">
        <f>IF(COUNTIF($F$4:$F118,F118)&lt;3,$F118," ")</f>
        <v> </v>
      </c>
      <c r="M118" s="122">
        <f t="shared" si="20"/>
        <v>115</v>
      </c>
      <c r="N118" s="123">
        <f t="shared" si="21"/>
      </c>
      <c r="O118" s="123">
        <f t="shared" si="22"/>
        <v>1000</v>
      </c>
      <c r="P118" s="122" t="str">
        <f>IF(COUNTIF($F$4:$F118,J118)&lt;4,$F118," ")</f>
        <v> </v>
      </c>
      <c r="Q118" s="122">
        <f t="shared" si="23"/>
        <v>115</v>
      </c>
      <c r="R118" s="123">
        <f t="shared" si="24"/>
      </c>
      <c r="S118" s="123">
        <f t="shared" si="25"/>
      </c>
      <c r="T118" s="122">
        <f t="shared" si="26"/>
      </c>
      <c r="U118" s="76" t="str">
        <f t="shared" si="16"/>
        <v>X</v>
      </c>
      <c r="V118" s="124">
        <f t="shared" si="17"/>
        <v>115</v>
      </c>
      <c r="W118" s="133" t="str">
        <f>IF(Tours!$AE120&gt;0,(VLOOKUP($C118,Inscription!$A$12:$H$211,6,FALSE))," ")</f>
        <v> </v>
      </c>
      <c r="X118" s="54">
        <f>IF(Tours!AE120&gt;0,LEFT(H118,1),"")</f>
      </c>
    </row>
    <row r="119" spans="1:24" ht="15">
      <c r="A119" s="131">
        <f t="shared" si="18"/>
        <v>116</v>
      </c>
      <c r="B119" s="132">
        <v>116</v>
      </c>
      <c r="C119" s="20">
        <f>IF(Tours!AE121&gt;0,Tours!AE121,"")</f>
      </c>
      <c r="D119" s="51" t="str">
        <f>IF(Tours!$AE121&gt;0,CONCATENATE((VLOOKUP($C119,Inscription!$A$12:$G$211,3,FALSE)),"   ",(VLOOKUP($C119,Inscription!$A$12:$G$211,4,FALSE)))," ")</f>
        <v> </v>
      </c>
      <c r="E119" s="52"/>
      <c r="F119" s="61" t="str">
        <f>IF(Tours!$AE121&gt;0,(VLOOKUP($C119,Inscription!$A$12:$G$211,5,FALSE))," ")</f>
        <v> </v>
      </c>
      <c r="G119" s="10" t="str">
        <f>IF(Tours!$AE121&gt;0,(VLOOKUP($C119,Inscription!$A$12:$G$211,7,FALSE))," ")</f>
        <v> </v>
      </c>
      <c r="H119" s="61" t="str">
        <f>LEFT(IF(Tours!$AE121&gt;0,(VLOOKUP($C119,Inscription!$A$12:$G$211,6,FALSE))," "),8)</f>
        <v> </v>
      </c>
      <c r="I119" s="21">
        <f>Tours!AG121</f>
        <v>0</v>
      </c>
      <c r="J119" s="122" t="str">
        <f>IF(COUNTIF($F$4:$F119,F119)&lt;2,$F119," ")</f>
        <v> </v>
      </c>
      <c r="K119" s="122">
        <f t="shared" si="19"/>
        <v>116</v>
      </c>
      <c r="L119" s="122" t="str">
        <f>IF(COUNTIF($F$4:$F119,F119)&lt;3,$F119," ")</f>
        <v> </v>
      </c>
      <c r="M119" s="122">
        <f t="shared" si="20"/>
        <v>116</v>
      </c>
      <c r="N119" s="123">
        <f t="shared" si="21"/>
      </c>
      <c r="O119" s="123">
        <f t="shared" si="22"/>
        <v>1000</v>
      </c>
      <c r="P119" s="122" t="str">
        <f>IF(COUNTIF($F$4:$F119,J119)&lt;4,$F119," ")</f>
        <v> </v>
      </c>
      <c r="Q119" s="122">
        <f t="shared" si="23"/>
        <v>116</v>
      </c>
      <c r="R119" s="123">
        <f t="shared" si="24"/>
      </c>
      <c r="S119" s="123">
        <f t="shared" si="25"/>
      </c>
      <c r="T119" s="122">
        <f t="shared" si="26"/>
      </c>
      <c r="U119" s="76" t="str">
        <f t="shared" si="16"/>
        <v>X</v>
      </c>
      <c r="V119" s="124">
        <f t="shared" si="17"/>
        <v>116</v>
      </c>
      <c r="W119" s="133" t="str">
        <f>IF(Tours!$AE121&gt;0,(VLOOKUP($C119,Inscription!$A$12:$H$211,6,FALSE))," ")</f>
        <v> </v>
      </c>
      <c r="X119" s="54">
        <f>IF(Tours!AE121&gt;0,LEFT(H119,1),"")</f>
      </c>
    </row>
    <row r="120" spans="1:24" ht="15">
      <c r="A120" s="131">
        <f t="shared" si="18"/>
        <v>117</v>
      </c>
      <c r="B120" s="132">
        <v>117</v>
      </c>
      <c r="C120" s="20">
        <f>IF(Tours!AE122&gt;0,Tours!AE122,"")</f>
      </c>
      <c r="D120" s="51" t="str">
        <f>IF(Tours!$AE122&gt;0,CONCATENATE((VLOOKUP($C120,Inscription!$A$12:$G$211,3,FALSE)),"   ",(VLOOKUP($C120,Inscription!$A$12:$G$211,4,FALSE)))," ")</f>
        <v> </v>
      </c>
      <c r="E120" s="52"/>
      <c r="F120" s="61" t="str">
        <f>IF(Tours!$AE122&gt;0,(VLOOKUP($C120,Inscription!$A$12:$G$211,5,FALSE))," ")</f>
        <v> </v>
      </c>
      <c r="G120" s="10" t="str">
        <f>IF(Tours!$AE122&gt;0,(VLOOKUP($C120,Inscription!$A$12:$G$211,7,FALSE))," ")</f>
        <v> </v>
      </c>
      <c r="H120" s="61" t="str">
        <f>LEFT(IF(Tours!$AE122&gt;0,(VLOOKUP($C120,Inscription!$A$12:$G$211,6,FALSE))," "),8)</f>
        <v> </v>
      </c>
      <c r="I120" s="21">
        <f>Tours!AG122</f>
        <v>0</v>
      </c>
      <c r="J120" s="122" t="str">
        <f>IF(COUNTIF($F$4:$F120,F120)&lt;2,$F120," ")</f>
        <v> </v>
      </c>
      <c r="K120" s="122">
        <f t="shared" si="19"/>
        <v>117</v>
      </c>
      <c r="L120" s="122" t="str">
        <f>IF(COUNTIF($F$4:$F120,F120)&lt;3,$F120," ")</f>
        <v> </v>
      </c>
      <c r="M120" s="122">
        <f t="shared" si="20"/>
        <v>117</v>
      </c>
      <c r="N120" s="123">
        <f t="shared" si="21"/>
      </c>
      <c r="O120" s="123">
        <f t="shared" si="22"/>
        <v>1000</v>
      </c>
      <c r="P120" s="122" t="str">
        <f>IF(COUNTIF($F$4:$F120,J120)&lt;4,$F120," ")</f>
        <v> </v>
      </c>
      <c r="Q120" s="122">
        <f t="shared" si="23"/>
        <v>117</v>
      </c>
      <c r="R120" s="123">
        <f t="shared" si="24"/>
      </c>
      <c r="S120" s="123">
        <f t="shared" si="25"/>
      </c>
      <c r="T120" s="122">
        <f t="shared" si="26"/>
      </c>
      <c r="U120" s="76" t="str">
        <f t="shared" si="16"/>
        <v>X</v>
      </c>
      <c r="V120" s="124">
        <f t="shared" si="17"/>
        <v>117</v>
      </c>
      <c r="W120" s="133" t="str">
        <f>IF(Tours!$AE122&gt;0,(VLOOKUP($C120,Inscription!$A$12:$H$211,6,FALSE))," ")</f>
        <v> </v>
      </c>
      <c r="X120" s="54">
        <f>IF(Tours!AE122&gt;0,LEFT(H120,1),"")</f>
      </c>
    </row>
    <row r="121" spans="1:24" ht="15">
      <c r="A121" s="131">
        <f t="shared" si="18"/>
        <v>118</v>
      </c>
      <c r="B121" s="132">
        <v>118</v>
      </c>
      <c r="C121" s="20">
        <f>IF(Tours!AE123&gt;0,Tours!AE123,"")</f>
      </c>
      <c r="D121" s="51" t="str">
        <f>IF(Tours!$AE123&gt;0,CONCATENATE((VLOOKUP($C121,Inscription!$A$12:$G$211,3,FALSE)),"   ",(VLOOKUP($C121,Inscription!$A$12:$G$211,4,FALSE)))," ")</f>
        <v> </v>
      </c>
      <c r="E121" s="52"/>
      <c r="F121" s="61" t="str">
        <f>IF(Tours!$AE123&gt;0,(VLOOKUP($C121,Inscription!$A$12:$G$211,5,FALSE))," ")</f>
        <v> </v>
      </c>
      <c r="G121" s="10" t="str">
        <f>IF(Tours!$AE123&gt;0,(VLOOKUP($C121,Inscription!$A$12:$G$211,7,FALSE))," ")</f>
        <v> </v>
      </c>
      <c r="H121" s="61" t="str">
        <f>LEFT(IF(Tours!$AE123&gt;0,(VLOOKUP($C121,Inscription!$A$12:$G$211,6,FALSE))," "),8)</f>
        <v> </v>
      </c>
      <c r="I121" s="21">
        <f>Tours!AG123</f>
        <v>0</v>
      </c>
      <c r="J121" s="122" t="str">
        <f>IF(COUNTIF($F$4:$F121,F121)&lt;2,$F121," ")</f>
        <v> </v>
      </c>
      <c r="K121" s="122">
        <f t="shared" si="19"/>
        <v>118</v>
      </c>
      <c r="L121" s="122" t="str">
        <f>IF(COUNTIF($F$4:$F121,F121)&lt;3,$F121," ")</f>
        <v> </v>
      </c>
      <c r="M121" s="122">
        <f t="shared" si="20"/>
        <v>118</v>
      </c>
      <c r="N121" s="123">
        <f t="shared" si="21"/>
      </c>
      <c r="O121" s="123">
        <f t="shared" si="22"/>
        <v>1000</v>
      </c>
      <c r="P121" s="122" t="str">
        <f>IF(COUNTIF($F$4:$F121,J121)&lt;4,$F121," ")</f>
        <v> </v>
      </c>
      <c r="Q121" s="122">
        <f t="shared" si="23"/>
        <v>118</v>
      </c>
      <c r="R121" s="123">
        <f t="shared" si="24"/>
      </c>
      <c r="S121" s="123">
        <f t="shared" si="25"/>
      </c>
      <c r="T121" s="122">
        <f t="shared" si="26"/>
      </c>
      <c r="U121" s="76" t="str">
        <f t="shared" si="16"/>
        <v>X</v>
      </c>
      <c r="V121" s="124">
        <f t="shared" si="17"/>
        <v>118</v>
      </c>
      <c r="W121" s="133" t="str">
        <f>IF(Tours!$AE123&gt;0,(VLOOKUP($C121,Inscription!$A$12:$H$211,6,FALSE))," ")</f>
        <v> </v>
      </c>
      <c r="X121" s="54">
        <f>IF(Tours!AE123&gt;0,LEFT(H121,1),"")</f>
      </c>
    </row>
    <row r="122" spans="1:24" ht="15">
      <c r="A122" s="131">
        <f t="shared" si="18"/>
        <v>119</v>
      </c>
      <c r="B122" s="132">
        <v>119</v>
      </c>
      <c r="C122" s="20">
        <f>IF(Tours!AE124&gt;0,Tours!AE124,"")</f>
      </c>
      <c r="D122" s="51" t="str">
        <f>IF(Tours!$AE124&gt;0,CONCATENATE((VLOOKUP($C122,Inscription!$A$12:$G$211,3,FALSE)),"   ",(VLOOKUP($C122,Inscription!$A$12:$G$211,4,FALSE)))," ")</f>
        <v> </v>
      </c>
      <c r="E122" s="52"/>
      <c r="F122" s="61" t="str">
        <f>IF(Tours!$AE124&gt;0,(VLOOKUP($C122,Inscription!$A$12:$G$211,5,FALSE))," ")</f>
        <v> </v>
      </c>
      <c r="G122" s="10" t="str">
        <f>IF(Tours!$AE124&gt;0,(VLOOKUP($C122,Inscription!$A$12:$G$211,7,FALSE))," ")</f>
        <v> </v>
      </c>
      <c r="H122" s="61" t="str">
        <f>LEFT(IF(Tours!$AE124&gt;0,(VLOOKUP($C122,Inscription!$A$12:$G$211,6,FALSE))," "),8)</f>
        <v> </v>
      </c>
      <c r="I122" s="21">
        <f>Tours!AG124</f>
        <v>0</v>
      </c>
      <c r="J122" s="122" t="str">
        <f>IF(COUNTIF($F$4:$F122,F122)&lt;2,$F122," ")</f>
        <v> </v>
      </c>
      <c r="K122" s="122">
        <f t="shared" si="19"/>
        <v>119</v>
      </c>
      <c r="L122" s="122" t="str">
        <f>IF(COUNTIF($F$4:$F122,F122)&lt;3,$F122," ")</f>
        <v> </v>
      </c>
      <c r="M122" s="122">
        <f t="shared" si="20"/>
        <v>119</v>
      </c>
      <c r="N122" s="123">
        <f t="shared" si="21"/>
      </c>
      <c r="O122" s="123">
        <f t="shared" si="22"/>
        <v>1000</v>
      </c>
      <c r="P122" s="122" t="str">
        <f>IF(COUNTIF($F$4:$F122,J122)&lt;4,$F122," ")</f>
        <v> </v>
      </c>
      <c r="Q122" s="122">
        <f t="shared" si="23"/>
        <v>119</v>
      </c>
      <c r="R122" s="123">
        <f t="shared" si="24"/>
      </c>
      <c r="S122" s="123">
        <f t="shared" si="25"/>
      </c>
      <c r="T122" s="122">
        <f t="shared" si="26"/>
      </c>
      <c r="U122" s="76" t="str">
        <f t="shared" si="16"/>
        <v>X</v>
      </c>
      <c r="V122" s="124">
        <f t="shared" si="17"/>
        <v>119</v>
      </c>
      <c r="W122" s="133" t="str">
        <f>IF(Tours!$AE124&gt;0,(VLOOKUP($C122,Inscription!$A$12:$H$211,6,FALSE))," ")</f>
        <v> </v>
      </c>
      <c r="X122" s="54">
        <f>IF(Tours!AE124&gt;0,LEFT(H122,1),"")</f>
      </c>
    </row>
    <row r="123" spans="1:24" ht="15">
      <c r="A123" s="131">
        <f t="shared" si="18"/>
        <v>120</v>
      </c>
      <c r="B123" s="132">
        <v>120</v>
      </c>
      <c r="C123" s="20">
        <f>IF(Tours!AE125&gt;0,Tours!AE125,"")</f>
      </c>
      <c r="D123" s="51" t="str">
        <f>IF(Tours!$AE125&gt;0,CONCATENATE((VLOOKUP($C123,Inscription!$A$12:$G$211,3,FALSE)),"   ",(VLOOKUP($C123,Inscription!$A$12:$G$211,4,FALSE)))," ")</f>
        <v> </v>
      </c>
      <c r="E123" s="52"/>
      <c r="F123" s="61" t="str">
        <f>IF(Tours!$AE125&gt;0,(VLOOKUP($C123,Inscription!$A$12:$G$211,5,FALSE))," ")</f>
        <v> </v>
      </c>
      <c r="G123" s="10" t="str">
        <f>IF(Tours!$AE125&gt;0,(VLOOKUP($C123,Inscription!$A$12:$G$211,7,FALSE))," ")</f>
        <v> </v>
      </c>
      <c r="H123" s="61" t="str">
        <f>LEFT(IF(Tours!$AE125&gt;0,(VLOOKUP($C123,Inscription!$A$12:$G$211,6,FALSE))," "),8)</f>
        <v> </v>
      </c>
      <c r="I123" s="21">
        <f>Tours!AG125</f>
        <v>0</v>
      </c>
      <c r="J123" s="122" t="str">
        <f>IF(COUNTIF($F$4:$F123,F123)&lt;2,$F123," ")</f>
        <v> </v>
      </c>
      <c r="K123" s="122">
        <f t="shared" si="19"/>
        <v>120</v>
      </c>
      <c r="L123" s="122" t="str">
        <f>IF(COUNTIF($F$4:$F123,F123)&lt;3,$F123," ")</f>
        <v> </v>
      </c>
      <c r="M123" s="122">
        <f t="shared" si="20"/>
        <v>120</v>
      </c>
      <c r="N123" s="123">
        <f t="shared" si="21"/>
      </c>
      <c r="O123" s="123">
        <f t="shared" si="22"/>
        <v>1000</v>
      </c>
      <c r="P123" s="122" t="str">
        <f>IF(COUNTIF($F$4:$F123,J123)&lt;4,$F123," ")</f>
        <v> </v>
      </c>
      <c r="Q123" s="122">
        <f t="shared" si="23"/>
        <v>120</v>
      </c>
      <c r="R123" s="123">
        <f t="shared" si="24"/>
      </c>
      <c r="S123" s="123">
        <f t="shared" si="25"/>
      </c>
      <c r="T123" s="122">
        <f t="shared" si="26"/>
      </c>
      <c r="U123" s="76" t="str">
        <f t="shared" si="16"/>
        <v>X</v>
      </c>
      <c r="V123" s="124">
        <f t="shared" si="17"/>
        <v>120</v>
      </c>
      <c r="W123" s="133" t="str">
        <f>IF(Tours!$AE125&gt;0,(VLOOKUP($C123,Inscription!$A$12:$H$211,6,FALSE))," ")</f>
        <v> </v>
      </c>
      <c r="X123" s="54">
        <f>IF(Tours!AE125&gt;0,LEFT(H123,1),"")</f>
      </c>
    </row>
    <row r="124" spans="1:24" ht="15">
      <c r="A124" s="131">
        <f t="shared" si="18"/>
        <v>121</v>
      </c>
      <c r="B124" s="132">
        <v>121</v>
      </c>
      <c r="C124" s="20">
        <f>IF(Tours!AE126&gt;0,Tours!AE126,"")</f>
      </c>
      <c r="D124" s="51" t="str">
        <f>IF(Tours!$AE126&gt;0,CONCATENATE((VLOOKUP($C124,Inscription!$A$12:$G$211,3,FALSE)),"   ",(VLOOKUP($C124,Inscription!$A$12:$G$211,4,FALSE)))," ")</f>
        <v> </v>
      </c>
      <c r="E124" s="52"/>
      <c r="F124" s="61" t="str">
        <f>IF(Tours!$AE126&gt;0,(VLOOKUP($C124,Inscription!$A$12:$G$211,5,FALSE))," ")</f>
        <v> </v>
      </c>
      <c r="G124" s="10" t="str">
        <f>IF(Tours!$AE126&gt;0,(VLOOKUP($C124,Inscription!$A$12:$G$211,7,FALSE))," ")</f>
        <v> </v>
      </c>
      <c r="H124" s="61" t="str">
        <f>LEFT(IF(Tours!$AE126&gt;0,(VLOOKUP($C124,Inscription!$A$12:$G$211,6,FALSE))," "),8)</f>
        <v> </v>
      </c>
      <c r="I124" s="21">
        <f>Tours!AG126</f>
        <v>0</v>
      </c>
      <c r="J124" s="122" t="str">
        <f>IF(COUNTIF($F$4:$F124,F124)&lt;2,$F124," ")</f>
        <v> </v>
      </c>
      <c r="K124" s="122">
        <f t="shared" si="19"/>
        <v>121</v>
      </c>
      <c r="L124" s="122" t="str">
        <f>IF(COUNTIF($F$4:$F124,F124)&lt;3,$F124," ")</f>
        <v> </v>
      </c>
      <c r="M124" s="122">
        <f t="shared" si="20"/>
        <v>121</v>
      </c>
      <c r="N124" s="123">
        <f t="shared" si="21"/>
      </c>
      <c r="O124" s="123">
        <f t="shared" si="22"/>
        <v>1000</v>
      </c>
      <c r="P124" s="122" t="str">
        <f>IF(COUNTIF($F$4:$F124,J124)&lt;4,$F124," ")</f>
        <v> </v>
      </c>
      <c r="Q124" s="122">
        <f t="shared" si="23"/>
        <v>121</v>
      </c>
      <c r="R124" s="123">
        <f t="shared" si="24"/>
      </c>
      <c r="S124" s="123">
        <f t="shared" si="25"/>
      </c>
      <c r="T124" s="122">
        <f t="shared" si="26"/>
      </c>
      <c r="U124" s="76" t="str">
        <f t="shared" si="16"/>
        <v>X</v>
      </c>
      <c r="V124" s="124">
        <f t="shared" si="17"/>
        <v>121</v>
      </c>
      <c r="W124" s="133" t="str">
        <f>IF(Tours!$AE126&gt;0,(VLOOKUP($C124,Inscription!$A$12:$H$211,6,FALSE))," ")</f>
        <v> </v>
      </c>
      <c r="X124" s="54">
        <f>IF(Tours!AE126&gt;0,LEFT(H124,1),"")</f>
      </c>
    </row>
    <row r="125" spans="1:24" ht="15">
      <c r="A125" s="131">
        <f t="shared" si="18"/>
        <v>122</v>
      </c>
      <c r="B125" s="132">
        <v>122</v>
      </c>
      <c r="C125" s="20">
        <f>IF(Tours!AE127&gt;0,Tours!AE127,"")</f>
      </c>
      <c r="D125" s="51" t="str">
        <f>IF(Tours!$AE127&gt;0,CONCATENATE((VLOOKUP($C125,Inscription!$A$12:$G$211,3,FALSE)),"   ",(VLOOKUP($C125,Inscription!$A$12:$G$211,4,FALSE)))," ")</f>
        <v> </v>
      </c>
      <c r="E125" s="52"/>
      <c r="F125" s="61" t="str">
        <f>IF(Tours!$AE127&gt;0,(VLOOKUP($C125,Inscription!$A$12:$G$211,5,FALSE))," ")</f>
        <v> </v>
      </c>
      <c r="G125" s="10" t="str">
        <f>IF(Tours!$AE127&gt;0,(VLOOKUP($C125,Inscription!$A$12:$G$211,7,FALSE))," ")</f>
        <v> </v>
      </c>
      <c r="H125" s="61" t="str">
        <f>LEFT(IF(Tours!$AE127&gt;0,(VLOOKUP($C125,Inscription!$A$12:$G$211,6,FALSE))," "),8)</f>
        <v> </v>
      </c>
      <c r="I125" s="21">
        <f>Tours!AG127</f>
        <v>0</v>
      </c>
      <c r="J125" s="122" t="str">
        <f>IF(COUNTIF($F$4:$F125,F125)&lt;2,$F125," ")</f>
        <v> </v>
      </c>
      <c r="K125" s="122">
        <f t="shared" si="19"/>
        <v>122</v>
      </c>
      <c r="L125" s="122" t="str">
        <f>IF(COUNTIF($F$4:$F125,F125)&lt;3,$F125," ")</f>
        <v> </v>
      </c>
      <c r="M125" s="122">
        <f t="shared" si="20"/>
        <v>122</v>
      </c>
      <c r="N125" s="123">
        <f t="shared" si="21"/>
      </c>
      <c r="O125" s="123">
        <f t="shared" si="22"/>
        <v>1000</v>
      </c>
      <c r="P125" s="122" t="str">
        <f>IF(COUNTIF($F$4:$F125,J125)&lt;4,$F125," ")</f>
        <v> </v>
      </c>
      <c r="Q125" s="122">
        <f t="shared" si="23"/>
        <v>122</v>
      </c>
      <c r="R125" s="123">
        <f t="shared" si="24"/>
      </c>
      <c r="S125" s="123">
        <f t="shared" si="25"/>
      </c>
      <c r="T125" s="122">
        <f t="shared" si="26"/>
      </c>
      <c r="U125" s="76" t="str">
        <f t="shared" si="16"/>
        <v>X</v>
      </c>
      <c r="V125" s="124">
        <f t="shared" si="17"/>
        <v>122</v>
      </c>
      <c r="W125" s="133" t="str">
        <f>IF(Tours!$AE127&gt;0,(VLOOKUP($C125,Inscription!$A$12:$H$211,6,FALSE))," ")</f>
        <v> </v>
      </c>
      <c r="X125" s="54">
        <f>IF(Tours!AE127&gt;0,LEFT(H125,1),"")</f>
      </c>
    </row>
    <row r="126" spans="1:24" ht="15">
      <c r="A126" s="131">
        <f t="shared" si="18"/>
        <v>123</v>
      </c>
      <c r="B126" s="132">
        <v>123</v>
      </c>
      <c r="C126" s="20">
        <f>IF(Tours!AE128&gt;0,Tours!AE128,"")</f>
      </c>
      <c r="D126" s="51" t="str">
        <f>IF(Tours!$AE128&gt;0,CONCATENATE((VLOOKUP($C126,Inscription!$A$12:$G$211,3,FALSE)),"   ",(VLOOKUP($C126,Inscription!$A$12:$G$211,4,FALSE)))," ")</f>
        <v> </v>
      </c>
      <c r="E126" s="52"/>
      <c r="F126" s="61" t="str">
        <f>IF(Tours!$AE128&gt;0,(VLOOKUP($C126,Inscription!$A$12:$G$211,5,FALSE))," ")</f>
        <v> </v>
      </c>
      <c r="G126" s="10" t="str">
        <f>IF(Tours!$AE128&gt;0,(VLOOKUP($C126,Inscription!$A$12:$G$211,7,FALSE))," ")</f>
        <v> </v>
      </c>
      <c r="H126" s="61" t="str">
        <f>LEFT(IF(Tours!$AE128&gt;0,(VLOOKUP($C126,Inscription!$A$12:$G$211,6,FALSE))," "),8)</f>
        <v> </v>
      </c>
      <c r="I126" s="21">
        <f>Tours!AG128</f>
        <v>0</v>
      </c>
      <c r="J126" s="122" t="str">
        <f>IF(COUNTIF($F$4:$F126,F126)&lt;2,$F126," ")</f>
        <v> </v>
      </c>
      <c r="K126" s="122">
        <f t="shared" si="19"/>
        <v>123</v>
      </c>
      <c r="L126" s="122" t="str">
        <f>IF(COUNTIF($F$4:$F126,F126)&lt;3,$F126," ")</f>
        <v> </v>
      </c>
      <c r="M126" s="122">
        <f t="shared" si="20"/>
        <v>123</v>
      </c>
      <c r="N126" s="123">
        <f t="shared" si="21"/>
      </c>
      <c r="O126" s="123">
        <f t="shared" si="22"/>
        <v>1000</v>
      </c>
      <c r="P126" s="122" t="str">
        <f>IF(COUNTIF($F$4:$F126,J126)&lt;4,$F126," ")</f>
        <v> </v>
      </c>
      <c r="Q126" s="122">
        <f t="shared" si="23"/>
        <v>123</v>
      </c>
      <c r="R126" s="123">
        <f t="shared" si="24"/>
      </c>
      <c r="S126" s="123">
        <f t="shared" si="25"/>
      </c>
      <c r="T126" s="122">
        <f t="shared" si="26"/>
      </c>
      <c r="U126" s="76" t="str">
        <f t="shared" si="16"/>
        <v>X</v>
      </c>
      <c r="V126" s="124">
        <f t="shared" si="17"/>
        <v>123</v>
      </c>
      <c r="W126" s="133" t="str">
        <f>IF(Tours!$AE128&gt;0,(VLOOKUP($C126,Inscription!$A$12:$H$211,6,FALSE))," ")</f>
        <v> </v>
      </c>
      <c r="X126" s="54">
        <f>IF(Tours!AE128&gt;0,LEFT(H126,1),"")</f>
      </c>
    </row>
    <row r="127" spans="1:24" ht="15">
      <c r="A127" s="131">
        <f t="shared" si="18"/>
        <v>124</v>
      </c>
      <c r="B127" s="132">
        <v>124</v>
      </c>
      <c r="C127" s="20">
        <f>IF(Tours!AE129&gt;0,Tours!AE129,"")</f>
      </c>
      <c r="D127" s="51" t="str">
        <f>IF(Tours!$AE129&gt;0,CONCATENATE((VLOOKUP($C127,Inscription!$A$12:$G$211,3,FALSE)),"   ",(VLOOKUP($C127,Inscription!$A$12:$G$211,4,FALSE)))," ")</f>
        <v> </v>
      </c>
      <c r="E127" s="52"/>
      <c r="F127" s="61" t="str">
        <f>IF(Tours!$AE129&gt;0,(VLOOKUP($C127,Inscription!$A$12:$G$211,5,FALSE))," ")</f>
        <v> </v>
      </c>
      <c r="G127" s="10" t="str">
        <f>IF(Tours!$AE129&gt;0,(VLOOKUP($C127,Inscription!$A$12:$G$211,7,FALSE))," ")</f>
        <v> </v>
      </c>
      <c r="H127" s="61" t="str">
        <f>LEFT(IF(Tours!$AE129&gt;0,(VLOOKUP($C127,Inscription!$A$12:$G$211,6,FALSE))," "),8)</f>
        <v> </v>
      </c>
      <c r="I127" s="21">
        <f>Tours!AG129</f>
        <v>0</v>
      </c>
      <c r="J127" s="122" t="str">
        <f>IF(COUNTIF($F$4:$F127,F127)&lt;2,$F127," ")</f>
        <v> </v>
      </c>
      <c r="K127" s="122">
        <f t="shared" si="19"/>
        <v>124</v>
      </c>
      <c r="L127" s="122" t="str">
        <f>IF(COUNTIF($F$4:$F127,F127)&lt;3,$F127," ")</f>
        <v> </v>
      </c>
      <c r="M127" s="122">
        <f t="shared" si="20"/>
        <v>124</v>
      </c>
      <c r="N127" s="123">
        <f t="shared" si="21"/>
      </c>
      <c r="O127" s="123">
        <f t="shared" si="22"/>
        <v>1000</v>
      </c>
      <c r="P127" s="122" t="str">
        <f>IF(COUNTIF($F$4:$F127,J127)&lt;4,$F127," ")</f>
        <v> </v>
      </c>
      <c r="Q127" s="122">
        <f t="shared" si="23"/>
        <v>124</v>
      </c>
      <c r="R127" s="123">
        <f t="shared" si="24"/>
      </c>
      <c r="S127" s="123">
        <f t="shared" si="25"/>
      </c>
      <c r="T127" s="122">
        <f t="shared" si="26"/>
      </c>
      <c r="U127" s="76" t="str">
        <f t="shared" si="16"/>
        <v>X</v>
      </c>
      <c r="V127" s="124">
        <f t="shared" si="17"/>
        <v>124</v>
      </c>
      <c r="W127" s="133" t="str">
        <f>IF(Tours!$AE129&gt;0,(VLOOKUP($C127,Inscription!$A$12:$H$211,6,FALSE))," ")</f>
        <v> </v>
      </c>
      <c r="X127" s="54">
        <f>IF(Tours!AE129&gt;0,LEFT(H127,1),"")</f>
      </c>
    </row>
    <row r="128" spans="1:24" ht="15">
      <c r="A128" s="131">
        <f t="shared" si="18"/>
        <v>125</v>
      </c>
      <c r="B128" s="132">
        <v>125</v>
      </c>
      <c r="C128" s="20">
        <f>IF(Tours!AE130&gt;0,Tours!AE130,"")</f>
      </c>
      <c r="D128" s="51" t="str">
        <f>IF(Tours!$AE130&gt;0,CONCATENATE((VLOOKUP($C128,Inscription!$A$12:$G$211,3,FALSE)),"   ",(VLOOKUP($C128,Inscription!$A$12:$G$211,4,FALSE)))," ")</f>
        <v> </v>
      </c>
      <c r="E128" s="52"/>
      <c r="F128" s="61" t="str">
        <f>IF(Tours!$AE130&gt;0,(VLOOKUP($C128,Inscription!$A$12:$G$211,5,FALSE))," ")</f>
        <v> </v>
      </c>
      <c r="G128" s="10" t="str">
        <f>IF(Tours!$AE130&gt;0,(VLOOKUP($C128,Inscription!$A$12:$G$211,7,FALSE))," ")</f>
        <v> </v>
      </c>
      <c r="H128" s="61" t="str">
        <f>LEFT(IF(Tours!$AE130&gt;0,(VLOOKUP($C128,Inscription!$A$12:$G$211,6,FALSE))," "),8)</f>
        <v> </v>
      </c>
      <c r="I128" s="21">
        <f>Tours!AG130</f>
        <v>0</v>
      </c>
      <c r="J128" s="122" t="str">
        <f>IF(COUNTIF($F$4:$F128,F128)&lt;2,$F128," ")</f>
        <v> </v>
      </c>
      <c r="K128" s="122">
        <f t="shared" si="19"/>
        <v>125</v>
      </c>
      <c r="L128" s="122" t="str">
        <f>IF(COUNTIF($F$4:$F128,F128)&lt;3,$F128," ")</f>
        <v> </v>
      </c>
      <c r="M128" s="122">
        <f t="shared" si="20"/>
        <v>125</v>
      </c>
      <c r="N128" s="123">
        <f t="shared" si="21"/>
      </c>
      <c r="O128" s="123">
        <f t="shared" si="22"/>
        <v>1000</v>
      </c>
      <c r="P128" s="122" t="str">
        <f>IF(COUNTIF($F$4:$F128,J128)&lt;4,$F128," ")</f>
        <v> </v>
      </c>
      <c r="Q128" s="122">
        <f t="shared" si="23"/>
        <v>125</v>
      </c>
      <c r="R128" s="123">
        <f t="shared" si="24"/>
      </c>
      <c r="S128" s="123">
        <f t="shared" si="25"/>
      </c>
      <c r="T128" s="122">
        <f t="shared" si="26"/>
      </c>
      <c r="U128" s="76" t="str">
        <f t="shared" si="16"/>
        <v>X</v>
      </c>
      <c r="V128" s="124">
        <f t="shared" si="17"/>
        <v>125</v>
      </c>
      <c r="W128" s="133" t="str">
        <f>IF(Tours!$AE130&gt;0,(VLOOKUP($C128,Inscription!$A$12:$H$211,6,FALSE))," ")</f>
        <v> </v>
      </c>
      <c r="X128" s="54">
        <f>IF(Tours!AE130&gt;0,LEFT(H128,1),"")</f>
      </c>
    </row>
    <row r="129" spans="1:24" ht="15">
      <c r="A129" s="131">
        <f t="shared" si="18"/>
        <v>126</v>
      </c>
      <c r="B129" s="132">
        <v>126</v>
      </c>
      <c r="C129" s="20">
        <f>IF(Tours!AE131&gt;0,Tours!AE131,"")</f>
      </c>
      <c r="D129" s="51" t="str">
        <f>IF(Tours!$AE131&gt;0,CONCATENATE((VLOOKUP($C129,Inscription!$A$12:$G$211,3,FALSE)),"   ",(VLOOKUP($C129,Inscription!$A$12:$G$211,4,FALSE)))," ")</f>
        <v> </v>
      </c>
      <c r="E129" s="52"/>
      <c r="F129" s="61" t="str">
        <f>IF(Tours!$AE131&gt;0,(VLOOKUP($C129,Inscription!$A$12:$G$211,5,FALSE))," ")</f>
        <v> </v>
      </c>
      <c r="G129" s="10" t="str">
        <f>IF(Tours!$AE131&gt;0,(VLOOKUP($C129,Inscription!$A$12:$G$211,7,FALSE))," ")</f>
        <v> </v>
      </c>
      <c r="H129" s="61" t="str">
        <f>LEFT(IF(Tours!$AE131&gt;0,(VLOOKUP($C129,Inscription!$A$12:$G$211,6,FALSE))," "),8)</f>
        <v> </v>
      </c>
      <c r="I129" s="21">
        <f>Tours!AG131</f>
        <v>0</v>
      </c>
      <c r="J129" s="122" t="str">
        <f>IF(COUNTIF($F$4:$F129,F129)&lt;2,$F129," ")</f>
        <v> </v>
      </c>
      <c r="K129" s="122">
        <f t="shared" si="19"/>
        <v>126</v>
      </c>
      <c r="L129" s="122" t="str">
        <f>IF(COUNTIF($F$4:$F129,F129)&lt;3,$F129," ")</f>
        <v> </v>
      </c>
      <c r="M129" s="122">
        <f t="shared" si="20"/>
        <v>126</v>
      </c>
      <c r="N129" s="123">
        <f t="shared" si="21"/>
      </c>
      <c r="O129" s="123">
        <f t="shared" si="22"/>
        <v>1000</v>
      </c>
      <c r="P129" s="122" t="str">
        <f>IF(COUNTIF($F$4:$F129,J129)&lt;4,$F129," ")</f>
        <v> </v>
      </c>
      <c r="Q129" s="122">
        <f t="shared" si="23"/>
        <v>126</v>
      </c>
      <c r="R129" s="123">
        <f t="shared" si="24"/>
      </c>
      <c r="S129" s="123">
        <f t="shared" si="25"/>
      </c>
      <c r="T129" s="122">
        <f t="shared" si="26"/>
      </c>
      <c r="U129" s="76" t="str">
        <f t="shared" si="16"/>
        <v>X</v>
      </c>
      <c r="V129" s="124">
        <f t="shared" si="17"/>
        <v>126</v>
      </c>
      <c r="W129" s="133" t="str">
        <f>IF(Tours!$AE131&gt;0,(VLOOKUP($C129,Inscription!$A$12:$H$211,6,FALSE))," ")</f>
        <v> </v>
      </c>
      <c r="X129" s="54">
        <f>IF(Tours!AE131&gt;0,LEFT(H129,1),"")</f>
      </c>
    </row>
    <row r="130" spans="1:24" ht="15">
      <c r="A130" s="131">
        <f t="shared" si="18"/>
        <v>127</v>
      </c>
      <c r="B130" s="132">
        <v>127</v>
      </c>
      <c r="C130" s="20">
        <f>IF(Tours!AE132&gt;0,Tours!AE132,"")</f>
      </c>
      <c r="D130" s="51" t="str">
        <f>IF(Tours!$AE132&gt;0,CONCATENATE((VLOOKUP($C130,Inscription!$A$12:$G$211,3,FALSE)),"   ",(VLOOKUP($C130,Inscription!$A$12:$G$211,4,FALSE)))," ")</f>
        <v> </v>
      </c>
      <c r="E130" s="52"/>
      <c r="F130" s="61" t="str">
        <f>IF(Tours!$AE132&gt;0,(VLOOKUP($C130,Inscription!$A$12:$G$211,5,FALSE))," ")</f>
        <v> </v>
      </c>
      <c r="G130" s="10" t="str">
        <f>IF(Tours!$AE132&gt;0,(VLOOKUP($C130,Inscription!$A$12:$G$211,7,FALSE))," ")</f>
        <v> </v>
      </c>
      <c r="H130" s="61" t="str">
        <f>LEFT(IF(Tours!$AE132&gt;0,(VLOOKUP($C130,Inscription!$A$12:$G$211,6,FALSE))," "),8)</f>
        <v> </v>
      </c>
      <c r="I130" s="21">
        <f>Tours!AG132</f>
        <v>0</v>
      </c>
      <c r="J130" s="122" t="str">
        <f>IF(COUNTIF($F$4:$F130,F130)&lt;2,$F130," ")</f>
        <v> </v>
      </c>
      <c r="K130" s="122">
        <f t="shared" si="19"/>
        <v>127</v>
      </c>
      <c r="L130" s="122" t="str">
        <f>IF(COUNTIF($F$4:$F130,F130)&lt;3,$F130," ")</f>
        <v> </v>
      </c>
      <c r="M130" s="122">
        <f t="shared" si="20"/>
        <v>127</v>
      </c>
      <c r="N130" s="123">
        <f t="shared" si="21"/>
      </c>
      <c r="O130" s="123">
        <f t="shared" si="22"/>
        <v>1000</v>
      </c>
      <c r="P130" s="122" t="str">
        <f>IF(COUNTIF($F$4:$F130,J130)&lt;4,$F130," ")</f>
        <v> </v>
      </c>
      <c r="Q130" s="122">
        <f t="shared" si="23"/>
        <v>127</v>
      </c>
      <c r="R130" s="123">
        <f t="shared" si="24"/>
      </c>
      <c r="S130" s="123">
        <f t="shared" si="25"/>
      </c>
      <c r="T130" s="122">
        <f t="shared" si="26"/>
      </c>
      <c r="U130" s="76" t="str">
        <f t="shared" si="16"/>
        <v>X</v>
      </c>
      <c r="V130" s="124">
        <f t="shared" si="17"/>
        <v>127</v>
      </c>
      <c r="W130" s="133" t="str">
        <f>IF(Tours!$AE132&gt;0,(VLOOKUP($C130,Inscription!$A$12:$H$211,6,FALSE))," ")</f>
        <v> </v>
      </c>
      <c r="X130" s="54">
        <f>IF(Tours!AE132&gt;0,LEFT(H130,1),"")</f>
      </c>
    </row>
    <row r="131" spans="1:24" ht="15">
      <c r="A131" s="131">
        <f t="shared" si="18"/>
        <v>128</v>
      </c>
      <c r="B131" s="132">
        <v>128</v>
      </c>
      <c r="C131" s="20">
        <f>IF(Tours!AE133&gt;0,Tours!AE133,"")</f>
      </c>
      <c r="D131" s="51" t="str">
        <f>IF(Tours!$AE133&gt;0,CONCATENATE((VLOOKUP($C131,Inscription!$A$12:$G$211,3,FALSE)),"   ",(VLOOKUP($C131,Inscription!$A$12:$G$211,4,FALSE)))," ")</f>
        <v> </v>
      </c>
      <c r="E131" s="52"/>
      <c r="F131" s="61" t="str">
        <f>IF(Tours!$AE133&gt;0,(VLOOKUP($C131,Inscription!$A$12:$G$211,5,FALSE))," ")</f>
        <v> </v>
      </c>
      <c r="G131" s="10" t="str">
        <f>IF(Tours!$AE133&gt;0,(VLOOKUP($C131,Inscription!$A$12:$G$211,7,FALSE))," ")</f>
        <v> </v>
      </c>
      <c r="H131" s="61" t="str">
        <f>LEFT(IF(Tours!$AE133&gt;0,(VLOOKUP($C131,Inscription!$A$12:$G$211,6,FALSE))," "),8)</f>
        <v> </v>
      </c>
      <c r="I131" s="21">
        <f>Tours!AG133</f>
        <v>0</v>
      </c>
      <c r="J131" s="122" t="str">
        <f>IF(COUNTIF($F$4:$F131,F131)&lt;2,$F131," ")</f>
        <v> </v>
      </c>
      <c r="K131" s="122">
        <f t="shared" si="19"/>
        <v>128</v>
      </c>
      <c r="L131" s="122" t="str">
        <f>IF(COUNTIF($F$4:$F131,F131)&lt;3,$F131," ")</f>
        <v> </v>
      </c>
      <c r="M131" s="122">
        <f t="shared" si="20"/>
        <v>128</v>
      </c>
      <c r="N131" s="123">
        <f t="shared" si="21"/>
      </c>
      <c r="O131" s="123">
        <f t="shared" si="22"/>
        <v>1000</v>
      </c>
      <c r="P131" s="122" t="str">
        <f>IF(COUNTIF($F$4:$F131,J131)&lt;4,$F131," ")</f>
        <v> </v>
      </c>
      <c r="Q131" s="122">
        <f t="shared" si="23"/>
        <v>128</v>
      </c>
      <c r="R131" s="123">
        <f t="shared" si="24"/>
      </c>
      <c r="S131" s="123">
        <f t="shared" si="25"/>
      </c>
      <c r="T131" s="122">
        <f t="shared" si="26"/>
      </c>
      <c r="U131" s="76" t="str">
        <f t="shared" si="16"/>
        <v>X</v>
      </c>
      <c r="V131" s="124">
        <f t="shared" si="17"/>
        <v>128</v>
      </c>
      <c r="W131" s="133" t="str">
        <f>IF(Tours!$AE133&gt;0,(VLOOKUP($C131,Inscription!$A$12:$H$211,6,FALSE))," ")</f>
        <v> </v>
      </c>
      <c r="X131" s="54">
        <f>IF(Tours!AE133&gt;0,LEFT(H131,1),"")</f>
      </c>
    </row>
    <row r="132" spans="1:24" ht="15">
      <c r="A132" s="131">
        <f t="shared" si="18"/>
        <v>129</v>
      </c>
      <c r="B132" s="132">
        <v>129</v>
      </c>
      <c r="C132" s="20">
        <f>IF(Tours!AE134&gt;0,Tours!AE134,"")</f>
      </c>
      <c r="D132" s="51" t="str">
        <f>IF(Tours!$AE134&gt;0,CONCATENATE((VLOOKUP($C132,Inscription!$A$12:$G$211,3,FALSE)),"   ",(VLOOKUP($C132,Inscription!$A$12:$G$211,4,FALSE)))," ")</f>
        <v> </v>
      </c>
      <c r="E132" s="52"/>
      <c r="F132" s="61" t="str">
        <f>IF(Tours!$AE134&gt;0,(VLOOKUP($C132,Inscription!$A$12:$G$211,5,FALSE))," ")</f>
        <v> </v>
      </c>
      <c r="G132" s="10" t="str">
        <f>IF(Tours!$AE134&gt;0,(VLOOKUP($C132,Inscription!$A$12:$G$211,7,FALSE))," ")</f>
        <v> </v>
      </c>
      <c r="H132" s="61" t="str">
        <f>LEFT(IF(Tours!$AE134&gt;0,(VLOOKUP($C132,Inscription!$A$12:$G$211,6,FALSE))," "),8)</f>
        <v> </v>
      </c>
      <c r="I132" s="21">
        <f>Tours!AG134</f>
        <v>0</v>
      </c>
      <c r="J132" s="122" t="str">
        <f>IF(COUNTIF($F$4:$F132,F132)&lt;2,$F132," ")</f>
        <v> </v>
      </c>
      <c r="K132" s="122">
        <f t="shared" si="19"/>
        <v>129</v>
      </c>
      <c r="L132" s="122" t="str">
        <f>IF(COUNTIF($F$4:$F132,F132)&lt;3,$F132," ")</f>
        <v> </v>
      </c>
      <c r="M132" s="122">
        <f t="shared" si="20"/>
        <v>129</v>
      </c>
      <c r="N132" s="123">
        <f t="shared" si="21"/>
      </c>
      <c r="O132" s="123">
        <f t="shared" si="22"/>
        <v>1000</v>
      </c>
      <c r="P132" s="122" t="str">
        <f>IF(COUNTIF($F$4:$F132,J132)&lt;4,$F132," ")</f>
        <v> </v>
      </c>
      <c r="Q132" s="122">
        <f t="shared" si="23"/>
        <v>129</v>
      </c>
      <c r="R132" s="123">
        <f t="shared" si="24"/>
      </c>
      <c r="S132" s="123">
        <f t="shared" si="25"/>
      </c>
      <c r="T132" s="122">
        <f t="shared" si="26"/>
      </c>
      <c r="U132" s="76" t="str">
        <f aca="true" t="shared" si="27" ref="U132:U195">IF(COUNTIF($C$4:$C$203,C132)&gt;1,"X"," ")</f>
        <v>X</v>
      </c>
      <c r="V132" s="124">
        <f aca="true" t="shared" si="28" ref="V132:V195">IF(COUNTIF($B$4:$B$203,B132)&gt;1,"T",B132)</f>
        <v>129</v>
      </c>
      <c r="W132" s="133" t="str">
        <f>IF(Tours!$AE134&gt;0,(VLOOKUP($C132,Inscription!$A$12:$H$211,6,FALSE))," ")</f>
        <v> </v>
      </c>
      <c r="X132" s="54">
        <f>IF(Tours!AE134&gt;0,LEFT(H132,1),"")</f>
      </c>
    </row>
    <row r="133" spans="1:24" ht="15">
      <c r="A133" s="131">
        <f aca="true" t="shared" si="29" ref="A133:A196">IF(V133=B133,B133,(20100-SUM($V$4:$V$203))/(COUNTIF($V$4:$V$203,"T")))</f>
        <v>130</v>
      </c>
      <c r="B133" s="132">
        <v>130</v>
      </c>
      <c r="C133" s="20">
        <f>IF(Tours!AE135&gt;0,Tours!AE135,"")</f>
      </c>
      <c r="D133" s="51" t="str">
        <f>IF(Tours!$AE135&gt;0,CONCATENATE((VLOOKUP($C133,Inscription!$A$12:$G$211,3,FALSE)),"   ",(VLOOKUP($C133,Inscription!$A$12:$G$211,4,FALSE)))," ")</f>
        <v> </v>
      </c>
      <c r="E133" s="52"/>
      <c r="F133" s="61" t="str">
        <f>IF(Tours!$AE135&gt;0,(VLOOKUP($C133,Inscription!$A$12:$G$211,5,FALSE))," ")</f>
        <v> </v>
      </c>
      <c r="G133" s="10" t="str">
        <f>IF(Tours!$AE135&gt;0,(VLOOKUP($C133,Inscription!$A$12:$G$211,7,FALSE))," ")</f>
        <v> </v>
      </c>
      <c r="H133" s="61" t="str">
        <f>LEFT(IF(Tours!$AE135&gt;0,(VLOOKUP($C133,Inscription!$A$12:$G$211,6,FALSE))," "),8)</f>
        <v> </v>
      </c>
      <c r="I133" s="21">
        <f>Tours!AG135</f>
        <v>0</v>
      </c>
      <c r="J133" s="122" t="str">
        <f>IF(COUNTIF($F$4:$F133,F133)&lt;2,$F133," ")</f>
        <v> </v>
      </c>
      <c r="K133" s="122">
        <f aca="true" t="shared" si="30" ref="K133:K196">IF(J133=F133,A133,"")</f>
        <v>130</v>
      </c>
      <c r="L133" s="122" t="str">
        <f>IF(COUNTIF($F$4:$F133,F133)&lt;3,$F133," ")</f>
        <v> </v>
      </c>
      <c r="M133" s="122">
        <f aca="true" t="shared" si="31" ref="M133:M196">IF(L133=$F133,$A133,"")</f>
        <v>130</v>
      </c>
      <c r="N133" s="123">
        <f aca="true" t="shared" si="32" ref="N133:N196">IF(L133=J133,"",L133)</f>
      </c>
      <c r="O133" s="123">
        <f aca="true" t="shared" si="33" ref="O133:O196">IF(N133=$F133,$A133,1000)</f>
        <v>1000</v>
      </c>
      <c r="P133" s="122" t="str">
        <f>IF(COUNTIF($F$4:$F133,J133)&lt;4,$F133," ")</f>
        <v> </v>
      </c>
      <c r="Q133" s="122">
        <f aca="true" t="shared" si="34" ref="Q133:Q196">IF(P133=$F133,$A133,"")</f>
        <v>130</v>
      </c>
      <c r="R133" s="123">
        <f aca="true" t="shared" si="35" ref="R133:R196">IF(P133=J133,"",P133)</f>
      </c>
      <c r="S133" s="123">
        <f aca="true" t="shared" si="36" ref="S133:S196">IF(R133=N133,"",P133)</f>
      </c>
      <c r="T133" s="122">
        <f aca="true" t="shared" si="37" ref="T133:T196">IF(S133=$F133,$A133,"")</f>
      </c>
      <c r="U133" s="76" t="str">
        <f t="shared" si="27"/>
        <v>X</v>
      </c>
      <c r="V133" s="124">
        <f t="shared" si="28"/>
        <v>130</v>
      </c>
      <c r="W133" s="133" t="str">
        <f>IF(Tours!$AE135&gt;0,(VLOOKUP($C133,Inscription!$A$12:$H$211,6,FALSE))," ")</f>
        <v> </v>
      </c>
      <c r="X133" s="54">
        <f>IF(Tours!AE135&gt;0,LEFT(H133,1),"")</f>
      </c>
    </row>
    <row r="134" spans="1:24" ht="15">
      <c r="A134" s="131">
        <f t="shared" si="29"/>
        <v>131</v>
      </c>
      <c r="B134" s="132">
        <v>131</v>
      </c>
      <c r="C134" s="20">
        <f>IF(Tours!AE136&gt;0,Tours!AE136,"")</f>
      </c>
      <c r="D134" s="51" t="str">
        <f>IF(Tours!$AE136&gt;0,CONCATENATE((VLOOKUP($C134,Inscription!$A$12:$G$211,3,FALSE)),"   ",(VLOOKUP($C134,Inscription!$A$12:$G$211,4,FALSE)))," ")</f>
        <v> </v>
      </c>
      <c r="E134" s="52"/>
      <c r="F134" s="61" t="str">
        <f>IF(Tours!$AE136&gt;0,(VLOOKUP($C134,Inscription!$A$12:$G$211,5,FALSE))," ")</f>
        <v> </v>
      </c>
      <c r="G134" s="10" t="str">
        <f>IF(Tours!$AE136&gt;0,(VLOOKUP($C134,Inscription!$A$12:$G$211,7,FALSE))," ")</f>
        <v> </v>
      </c>
      <c r="H134" s="61" t="str">
        <f>LEFT(IF(Tours!$AE136&gt;0,(VLOOKUP($C134,Inscription!$A$12:$G$211,6,FALSE))," "),8)</f>
        <v> </v>
      </c>
      <c r="I134" s="21">
        <f>Tours!AG136</f>
        <v>0</v>
      </c>
      <c r="J134" s="122" t="str">
        <f>IF(COUNTIF($F$4:$F134,F134)&lt;2,$F134," ")</f>
        <v> </v>
      </c>
      <c r="K134" s="122">
        <f t="shared" si="30"/>
        <v>131</v>
      </c>
      <c r="L134" s="122" t="str">
        <f>IF(COUNTIF($F$4:$F134,F134)&lt;3,$F134," ")</f>
        <v> </v>
      </c>
      <c r="M134" s="122">
        <f t="shared" si="31"/>
        <v>131</v>
      </c>
      <c r="N134" s="123">
        <f t="shared" si="32"/>
      </c>
      <c r="O134" s="123">
        <f t="shared" si="33"/>
        <v>1000</v>
      </c>
      <c r="P134" s="122" t="str">
        <f>IF(COUNTIF($F$4:$F134,J134)&lt;4,$F134," ")</f>
        <v> </v>
      </c>
      <c r="Q134" s="122">
        <f t="shared" si="34"/>
        <v>131</v>
      </c>
      <c r="R134" s="123">
        <f t="shared" si="35"/>
      </c>
      <c r="S134" s="123">
        <f t="shared" si="36"/>
      </c>
      <c r="T134" s="122">
        <f t="shared" si="37"/>
      </c>
      <c r="U134" s="76" t="str">
        <f t="shared" si="27"/>
        <v>X</v>
      </c>
      <c r="V134" s="124">
        <f t="shared" si="28"/>
        <v>131</v>
      </c>
      <c r="W134" s="133" t="str">
        <f>IF(Tours!$AE136&gt;0,(VLOOKUP($C134,Inscription!$A$12:$H$211,6,FALSE))," ")</f>
        <v> </v>
      </c>
      <c r="X134" s="54">
        <f>IF(Tours!AE136&gt;0,LEFT(H134,1),"")</f>
      </c>
    </row>
    <row r="135" spans="1:24" ht="15">
      <c r="A135" s="131">
        <f t="shared" si="29"/>
        <v>132</v>
      </c>
      <c r="B135" s="132">
        <v>132</v>
      </c>
      <c r="C135" s="20">
        <f>IF(Tours!AE137&gt;0,Tours!AE137,"")</f>
      </c>
      <c r="D135" s="51" t="str">
        <f>IF(Tours!$AE137&gt;0,CONCATENATE((VLOOKUP($C135,Inscription!$A$12:$G$211,3,FALSE)),"   ",(VLOOKUP($C135,Inscription!$A$12:$G$211,4,FALSE)))," ")</f>
        <v> </v>
      </c>
      <c r="E135" s="52"/>
      <c r="F135" s="61" t="str">
        <f>IF(Tours!$AE137&gt;0,(VLOOKUP($C135,Inscription!$A$12:$G$211,5,FALSE))," ")</f>
        <v> </v>
      </c>
      <c r="G135" s="10" t="str">
        <f>IF(Tours!$AE137&gt;0,(VLOOKUP($C135,Inscription!$A$12:$G$211,7,FALSE))," ")</f>
        <v> </v>
      </c>
      <c r="H135" s="61" t="str">
        <f>LEFT(IF(Tours!$AE137&gt;0,(VLOOKUP($C135,Inscription!$A$12:$G$211,6,FALSE))," "),8)</f>
        <v> </v>
      </c>
      <c r="I135" s="21">
        <f>Tours!AG137</f>
        <v>0</v>
      </c>
      <c r="J135" s="122" t="str">
        <f>IF(COUNTIF($F$4:$F135,F135)&lt;2,$F135," ")</f>
        <v> </v>
      </c>
      <c r="K135" s="122">
        <f t="shared" si="30"/>
        <v>132</v>
      </c>
      <c r="L135" s="122" t="str">
        <f>IF(COUNTIF($F$4:$F135,F135)&lt;3,$F135," ")</f>
        <v> </v>
      </c>
      <c r="M135" s="122">
        <f t="shared" si="31"/>
        <v>132</v>
      </c>
      <c r="N135" s="123">
        <f t="shared" si="32"/>
      </c>
      <c r="O135" s="123">
        <f t="shared" si="33"/>
        <v>1000</v>
      </c>
      <c r="P135" s="122" t="str">
        <f>IF(COUNTIF($F$4:$F135,J135)&lt;4,$F135," ")</f>
        <v> </v>
      </c>
      <c r="Q135" s="122">
        <f t="shared" si="34"/>
        <v>132</v>
      </c>
      <c r="R135" s="123">
        <f t="shared" si="35"/>
      </c>
      <c r="S135" s="123">
        <f t="shared" si="36"/>
      </c>
      <c r="T135" s="122">
        <f t="shared" si="37"/>
      </c>
      <c r="U135" s="76" t="str">
        <f t="shared" si="27"/>
        <v>X</v>
      </c>
      <c r="V135" s="124">
        <f t="shared" si="28"/>
        <v>132</v>
      </c>
      <c r="W135" s="133" t="str">
        <f>IF(Tours!$AE137&gt;0,(VLOOKUP($C135,Inscription!$A$12:$H$211,6,FALSE))," ")</f>
        <v> </v>
      </c>
      <c r="X135" s="54">
        <f>IF(Tours!AE137&gt;0,LEFT(H135,1),"")</f>
      </c>
    </row>
    <row r="136" spans="1:24" ht="15">
      <c r="A136" s="131">
        <f t="shared" si="29"/>
        <v>133</v>
      </c>
      <c r="B136" s="132">
        <v>133</v>
      </c>
      <c r="C136" s="20">
        <f>IF(Tours!AE138&gt;0,Tours!AE138,"")</f>
      </c>
      <c r="D136" s="51" t="str">
        <f>IF(Tours!$AE138&gt;0,CONCATENATE((VLOOKUP($C136,Inscription!$A$12:$G$211,3,FALSE)),"   ",(VLOOKUP($C136,Inscription!$A$12:$G$211,4,FALSE)))," ")</f>
        <v> </v>
      </c>
      <c r="E136" s="52"/>
      <c r="F136" s="61" t="str">
        <f>IF(Tours!$AE138&gt;0,(VLOOKUP($C136,Inscription!$A$12:$G$211,5,FALSE))," ")</f>
        <v> </v>
      </c>
      <c r="G136" s="10" t="str">
        <f>IF(Tours!$AE138&gt;0,(VLOOKUP($C136,Inscription!$A$12:$G$211,7,FALSE))," ")</f>
        <v> </v>
      </c>
      <c r="H136" s="61" t="str">
        <f>LEFT(IF(Tours!$AE138&gt;0,(VLOOKUP($C136,Inscription!$A$12:$G$211,6,FALSE))," "),8)</f>
        <v> </v>
      </c>
      <c r="I136" s="21">
        <f>Tours!AG138</f>
        <v>0</v>
      </c>
      <c r="J136" s="122" t="str">
        <f>IF(COUNTIF($F$4:$F136,F136)&lt;2,$F136," ")</f>
        <v> </v>
      </c>
      <c r="K136" s="122">
        <f t="shared" si="30"/>
        <v>133</v>
      </c>
      <c r="L136" s="122" t="str">
        <f>IF(COUNTIF($F$4:$F136,F136)&lt;3,$F136," ")</f>
        <v> </v>
      </c>
      <c r="M136" s="122">
        <f t="shared" si="31"/>
        <v>133</v>
      </c>
      <c r="N136" s="123">
        <f t="shared" si="32"/>
      </c>
      <c r="O136" s="123">
        <f t="shared" si="33"/>
        <v>1000</v>
      </c>
      <c r="P136" s="122" t="str">
        <f>IF(COUNTIF($F$4:$F136,J136)&lt;4,$F136," ")</f>
        <v> </v>
      </c>
      <c r="Q136" s="122">
        <f t="shared" si="34"/>
        <v>133</v>
      </c>
      <c r="R136" s="123">
        <f t="shared" si="35"/>
      </c>
      <c r="S136" s="123">
        <f t="shared" si="36"/>
      </c>
      <c r="T136" s="122">
        <f t="shared" si="37"/>
      </c>
      <c r="U136" s="76" t="str">
        <f t="shared" si="27"/>
        <v>X</v>
      </c>
      <c r="V136" s="124">
        <f t="shared" si="28"/>
        <v>133</v>
      </c>
      <c r="W136" s="133" t="str">
        <f>IF(Tours!$AE138&gt;0,(VLOOKUP($C136,Inscription!$A$12:$H$211,6,FALSE))," ")</f>
        <v> </v>
      </c>
      <c r="X136" s="54">
        <f>IF(Tours!AE138&gt;0,LEFT(H136,1),"")</f>
      </c>
    </row>
    <row r="137" spans="1:24" ht="15">
      <c r="A137" s="131">
        <f t="shared" si="29"/>
        <v>134</v>
      </c>
      <c r="B137" s="132">
        <v>134</v>
      </c>
      <c r="C137" s="20">
        <f>IF(Tours!AE139&gt;0,Tours!AE139,"")</f>
      </c>
      <c r="D137" s="51" t="str">
        <f>IF(Tours!$AE139&gt;0,CONCATENATE((VLOOKUP($C137,Inscription!$A$12:$G$211,3,FALSE)),"   ",(VLOOKUP($C137,Inscription!$A$12:$G$211,4,FALSE)))," ")</f>
        <v> </v>
      </c>
      <c r="E137" s="52"/>
      <c r="F137" s="61" t="str">
        <f>IF(Tours!$AE139&gt;0,(VLOOKUP($C137,Inscription!$A$12:$G$211,5,FALSE))," ")</f>
        <v> </v>
      </c>
      <c r="G137" s="10" t="str">
        <f>IF(Tours!$AE139&gt;0,(VLOOKUP($C137,Inscription!$A$12:$G$211,7,FALSE))," ")</f>
        <v> </v>
      </c>
      <c r="H137" s="61" t="str">
        <f>LEFT(IF(Tours!$AE139&gt;0,(VLOOKUP($C137,Inscription!$A$12:$G$211,6,FALSE))," "),8)</f>
        <v> </v>
      </c>
      <c r="I137" s="21">
        <f>Tours!AG139</f>
        <v>0</v>
      </c>
      <c r="J137" s="122" t="str">
        <f>IF(COUNTIF($F$4:$F137,F137)&lt;2,$F137," ")</f>
        <v> </v>
      </c>
      <c r="K137" s="122">
        <f t="shared" si="30"/>
        <v>134</v>
      </c>
      <c r="L137" s="122" t="str">
        <f>IF(COUNTIF($F$4:$F137,F137)&lt;3,$F137," ")</f>
        <v> </v>
      </c>
      <c r="M137" s="122">
        <f t="shared" si="31"/>
        <v>134</v>
      </c>
      <c r="N137" s="123">
        <f t="shared" si="32"/>
      </c>
      <c r="O137" s="123">
        <f t="shared" si="33"/>
        <v>1000</v>
      </c>
      <c r="P137" s="122" t="str">
        <f>IF(COUNTIF($F$4:$F137,J137)&lt;4,$F137," ")</f>
        <v> </v>
      </c>
      <c r="Q137" s="122">
        <f t="shared" si="34"/>
        <v>134</v>
      </c>
      <c r="R137" s="123">
        <f t="shared" si="35"/>
      </c>
      <c r="S137" s="123">
        <f t="shared" si="36"/>
      </c>
      <c r="T137" s="122">
        <f t="shared" si="37"/>
      </c>
      <c r="U137" s="76" t="str">
        <f t="shared" si="27"/>
        <v>X</v>
      </c>
      <c r="V137" s="124">
        <f t="shared" si="28"/>
        <v>134</v>
      </c>
      <c r="W137" s="133" t="str">
        <f>IF(Tours!$AE139&gt;0,(VLOOKUP($C137,Inscription!$A$12:$H$211,6,FALSE))," ")</f>
        <v> </v>
      </c>
      <c r="X137" s="54">
        <f>IF(Tours!AE139&gt;0,LEFT(H137,1),"")</f>
      </c>
    </row>
    <row r="138" spans="1:24" ht="15">
      <c r="A138" s="131">
        <f t="shared" si="29"/>
        <v>135</v>
      </c>
      <c r="B138" s="132">
        <v>135</v>
      </c>
      <c r="C138" s="20">
        <f>IF(Tours!AE140&gt;0,Tours!AE140,"")</f>
      </c>
      <c r="D138" s="51" t="str">
        <f>IF(Tours!$AE140&gt;0,CONCATENATE((VLOOKUP($C138,Inscription!$A$12:$G$211,3,FALSE)),"   ",(VLOOKUP($C138,Inscription!$A$12:$G$211,4,FALSE)))," ")</f>
        <v> </v>
      </c>
      <c r="E138" s="52"/>
      <c r="F138" s="61" t="str">
        <f>IF(Tours!$AE140&gt;0,(VLOOKUP($C138,Inscription!$A$12:$G$211,5,FALSE))," ")</f>
        <v> </v>
      </c>
      <c r="G138" s="10" t="str">
        <f>IF(Tours!$AE140&gt;0,(VLOOKUP($C138,Inscription!$A$12:$G$211,7,FALSE))," ")</f>
        <v> </v>
      </c>
      <c r="H138" s="61" t="str">
        <f>LEFT(IF(Tours!$AE140&gt;0,(VLOOKUP($C138,Inscription!$A$12:$G$211,6,FALSE))," "),8)</f>
        <v> </v>
      </c>
      <c r="I138" s="21">
        <f>Tours!AG140</f>
        <v>0</v>
      </c>
      <c r="J138" s="122" t="str">
        <f>IF(COUNTIF($F$4:$F138,F138)&lt;2,$F138," ")</f>
        <v> </v>
      </c>
      <c r="K138" s="122">
        <f t="shared" si="30"/>
        <v>135</v>
      </c>
      <c r="L138" s="122" t="str">
        <f>IF(COUNTIF($F$4:$F138,F138)&lt;3,$F138," ")</f>
        <v> </v>
      </c>
      <c r="M138" s="122">
        <f t="shared" si="31"/>
        <v>135</v>
      </c>
      <c r="N138" s="123">
        <f t="shared" si="32"/>
      </c>
      <c r="O138" s="123">
        <f t="shared" si="33"/>
        <v>1000</v>
      </c>
      <c r="P138" s="122" t="str">
        <f>IF(COUNTIF($F$4:$F138,J138)&lt;4,$F138," ")</f>
        <v> </v>
      </c>
      <c r="Q138" s="122">
        <f t="shared" si="34"/>
        <v>135</v>
      </c>
      <c r="R138" s="123">
        <f t="shared" si="35"/>
      </c>
      <c r="S138" s="123">
        <f t="shared" si="36"/>
      </c>
      <c r="T138" s="122">
        <f t="shared" si="37"/>
      </c>
      <c r="U138" s="76" t="str">
        <f t="shared" si="27"/>
        <v>X</v>
      </c>
      <c r="V138" s="124">
        <f t="shared" si="28"/>
        <v>135</v>
      </c>
      <c r="W138" s="133" t="str">
        <f>IF(Tours!$AE140&gt;0,(VLOOKUP($C138,Inscription!$A$12:$H$211,6,FALSE))," ")</f>
        <v> </v>
      </c>
      <c r="X138" s="54">
        <f>IF(Tours!AE140&gt;0,LEFT(H138,1),"")</f>
      </c>
    </row>
    <row r="139" spans="1:24" ht="15">
      <c r="A139" s="131">
        <f t="shared" si="29"/>
        <v>136</v>
      </c>
      <c r="B139" s="132">
        <v>136</v>
      </c>
      <c r="C139" s="20">
        <f>IF(Tours!AE141&gt;0,Tours!AE141,"")</f>
      </c>
      <c r="D139" s="51" t="str">
        <f>IF(Tours!$AE141&gt;0,CONCATENATE((VLOOKUP($C139,Inscription!$A$12:$G$211,3,FALSE)),"   ",(VLOOKUP($C139,Inscription!$A$12:$G$211,4,FALSE)))," ")</f>
        <v> </v>
      </c>
      <c r="E139" s="52"/>
      <c r="F139" s="61" t="str">
        <f>IF(Tours!$AE141&gt;0,(VLOOKUP($C139,Inscription!$A$12:$G$211,5,FALSE))," ")</f>
        <v> </v>
      </c>
      <c r="G139" s="10" t="str">
        <f>IF(Tours!$AE141&gt;0,(VLOOKUP($C139,Inscription!$A$12:$G$211,7,FALSE))," ")</f>
        <v> </v>
      </c>
      <c r="H139" s="61" t="str">
        <f>LEFT(IF(Tours!$AE141&gt;0,(VLOOKUP($C139,Inscription!$A$12:$G$211,6,FALSE))," "),8)</f>
        <v> </v>
      </c>
      <c r="I139" s="21">
        <f>Tours!AG141</f>
        <v>0</v>
      </c>
      <c r="J139" s="122" t="str">
        <f>IF(COUNTIF($F$4:$F139,F139)&lt;2,$F139," ")</f>
        <v> </v>
      </c>
      <c r="K139" s="122">
        <f t="shared" si="30"/>
        <v>136</v>
      </c>
      <c r="L139" s="122" t="str">
        <f>IF(COUNTIF($F$4:$F139,F139)&lt;3,$F139," ")</f>
        <v> </v>
      </c>
      <c r="M139" s="122">
        <f t="shared" si="31"/>
        <v>136</v>
      </c>
      <c r="N139" s="123">
        <f t="shared" si="32"/>
      </c>
      <c r="O139" s="123">
        <f t="shared" si="33"/>
        <v>1000</v>
      </c>
      <c r="P139" s="122" t="str">
        <f>IF(COUNTIF($F$4:$F139,J139)&lt;4,$F139," ")</f>
        <v> </v>
      </c>
      <c r="Q139" s="122">
        <f t="shared" si="34"/>
        <v>136</v>
      </c>
      <c r="R139" s="123">
        <f t="shared" si="35"/>
      </c>
      <c r="S139" s="123">
        <f t="shared" si="36"/>
      </c>
      <c r="T139" s="122">
        <f t="shared" si="37"/>
      </c>
      <c r="U139" s="76" t="str">
        <f t="shared" si="27"/>
        <v>X</v>
      </c>
      <c r="V139" s="124">
        <f t="shared" si="28"/>
        <v>136</v>
      </c>
      <c r="W139" s="133" t="str">
        <f>IF(Tours!$AE141&gt;0,(VLOOKUP($C139,Inscription!$A$12:$H$211,6,FALSE))," ")</f>
        <v> </v>
      </c>
      <c r="X139" s="54">
        <f>IF(Tours!AE141&gt;0,LEFT(H139,1),"")</f>
      </c>
    </row>
    <row r="140" spans="1:24" ht="15">
      <c r="A140" s="131">
        <f t="shared" si="29"/>
        <v>137</v>
      </c>
      <c r="B140" s="132">
        <v>137</v>
      </c>
      <c r="C140" s="20">
        <f>IF(Tours!AE142&gt;0,Tours!AE142,"")</f>
      </c>
      <c r="D140" s="51" t="str">
        <f>IF(Tours!$AE142&gt;0,CONCATENATE((VLOOKUP($C140,Inscription!$A$12:$G$211,3,FALSE)),"   ",(VLOOKUP($C140,Inscription!$A$12:$G$211,4,FALSE)))," ")</f>
        <v> </v>
      </c>
      <c r="E140" s="52"/>
      <c r="F140" s="61" t="str">
        <f>IF(Tours!$AE142&gt;0,(VLOOKUP($C140,Inscription!$A$12:$G$211,5,FALSE))," ")</f>
        <v> </v>
      </c>
      <c r="G140" s="10" t="str">
        <f>IF(Tours!$AE142&gt;0,(VLOOKUP($C140,Inscription!$A$12:$G$211,7,FALSE))," ")</f>
        <v> </v>
      </c>
      <c r="H140" s="61" t="str">
        <f>LEFT(IF(Tours!$AE142&gt;0,(VLOOKUP($C140,Inscription!$A$12:$G$211,6,FALSE))," "),8)</f>
        <v> </v>
      </c>
      <c r="I140" s="21">
        <f>Tours!AG142</f>
        <v>0</v>
      </c>
      <c r="J140" s="122" t="str">
        <f>IF(COUNTIF($F$4:$F140,F140)&lt;2,$F140," ")</f>
        <v> </v>
      </c>
      <c r="K140" s="122">
        <f t="shared" si="30"/>
        <v>137</v>
      </c>
      <c r="L140" s="122" t="str">
        <f>IF(COUNTIF($F$4:$F140,F140)&lt;3,$F140," ")</f>
        <v> </v>
      </c>
      <c r="M140" s="122">
        <f t="shared" si="31"/>
        <v>137</v>
      </c>
      <c r="N140" s="123">
        <f t="shared" si="32"/>
      </c>
      <c r="O140" s="123">
        <f t="shared" si="33"/>
        <v>1000</v>
      </c>
      <c r="P140" s="122" t="str">
        <f>IF(COUNTIF($F$4:$F140,J140)&lt;4,$F140," ")</f>
        <v> </v>
      </c>
      <c r="Q140" s="122">
        <f t="shared" si="34"/>
        <v>137</v>
      </c>
      <c r="R140" s="123">
        <f t="shared" si="35"/>
      </c>
      <c r="S140" s="123">
        <f t="shared" si="36"/>
      </c>
      <c r="T140" s="122">
        <f t="shared" si="37"/>
      </c>
      <c r="U140" s="76" t="str">
        <f t="shared" si="27"/>
        <v>X</v>
      </c>
      <c r="V140" s="124">
        <f t="shared" si="28"/>
        <v>137</v>
      </c>
      <c r="W140" s="133" t="str">
        <f>IF(Tours!$AE142&gt;0,(VLOOKUP($C140,Inscription!$A$12:$H$211,6,FALSE))," ")</f>
        <v> </v>
      </c>
      <c r="X140" s="54">
        <f>IF(Tours!AE142&gt;0,LEFT(H140,1),"")</f>
      </c>
    </row>
    <row r="141" spans="1:24" ht="15">
      <c r="A141" s="131">
        <f t="shared" si="29"/>
        <v>138</v>
      </c>
      <c r="B141" s="132">
        <v>138</v>
      </c>
      <c r="C141" s="20">
        <f>IF(Tours!AE143&gt;0,Tours!AE143,"")</f>
      </c>
      <c r="D141" s="51" t="str">
        <f>IF(Tours!$AE143&gt;0,CONCATENATE((VLOOKUP($C141,Inscription!$A$12:$G$211,3,FALSE)),"   ",(VLOOKUP($C141,Inscription!$A$12:$G$211,4,FALSE)))," ")</f>
        <v> </v>
      </c>
      <c r="E141" s="52"/>
      <c r="F141" s="61" t="str">
        <f>IF(Tours!$AE143&gt;0,(VLOOKUP($C141,Inscription!$A$12:$G$211,5,FALSE))," ")</f>
        <v> </v>
      </c>
      <c r="G141" s="10" t="str">
        <f>IF(Tours!$AE143&gt;0,(VLOOKUP($C141,Inscription!$A$12:$G$211,7,FALSE))," ")</f>
        <v> </v>
      </c>
      <c r="H141" s="61" t="str">
        <f>LEFT(IF(Tours!$AE143&gt;0,(VLOOKUP($C141,Inscription!$A$12:$G$211,6,FALSE))," "),8)</f>
        <v> </v>
      </c>
      <c r="I141" s="21">
        <f>Tours!AG143</f>
        <v>0</v>
      </c>
      <c r="J141" s="122" t="str">
        <f>IF(COUNTIF($F$4:$F141,F141)&lt;2,$F141," ")</f>
        <v> </v>
      </c>
      <c r="K141" s="122">
        <f t="shared" si="30"/>
        <v>138</v>
      </c>
      <c r="L141" s="122" t="str">
        <f>IF(COUNTIF($F$4:$F141,F141)&lt;3,$F141," ")</f>
        <v> </v>
      </c>
      <c r="M141" s="122">
        <f t="shared" si="31"/>
        <v>138</v>
      </c>
      <c r="N141" s="123">
        <f t="shared" si="32"/>
      </c>
      <c r="O141" s="123">
        <f t="shared" si="33"/>
        <v>1000</v>
      </c>
      <c r="P141" s="122" t="str">
        <f>IF(COUNTIF($F$4:$F141,J141)&lt;4,$F141," ")</f>
        <v> </v>
      </c>
      <c r="Q141" s="122">
        <f t="shared" si="34"/>
        <v>138</v>
      </c>
      <c r="R141" s="123">
        <f t="shared" si="35"/>
      </c>
      <c r="S141" s="123">
        <f t="shared" si="36"/>
      </c>
      <c r="T141" s="122">
        <f t="shared" si="37"/>
      </c>
      <c r="U141" s="76" t="str">
        <f t="shared" si="27"/>
        <v>X</v>
      </c>
      <c r="V141" s="124">
        <f t="shared" si="28"/>
        <v>138</v>
      </c>
      <c r="W141" s="133" t="str">
        <f>IF(Tours!$AE143&gt;0,(VLOOKUP($C141,Inscription!$A$12:$H$211,6,FALSE))," ")</f>
        <v> </v>
      </c>
      <c r="X141" s="54">
        <f>IF(Tours!AE143&gt;0,LEFT(H141,1),"")</f>
      </c>
    </row>
    <row r="142" spans="1:24" ht="15">
      <c r="A142" s="131">
        <f t="shared" si="29"/>
        <v>139</v>
      </c>
      <c r="B142" s="132">
        <v>139</v>
      </c>
      <c r="C142" s="20">
        <f>IF(Tours!AE144&gt;0,Tours!AE144,"")</f>
      </c>
      <c r="D142" s="51" t="str">
        <f>IF(Tours!$AE144&gt;0,CONCATENATE((VLOOKUP($C142,Inscription!$A$12:$G$211,3,FALSE)),"   ",(VLOOKUP($C142,Inscription!$A$12:$G$211,4,FALSE)))," ")</f>
        <v> </v>
      </c>
      <c r="E142" s="52"/>
      <c r="F142" s="61" t="str">
        <f>IF(Tours!$AE144&gt;0,(VLOOKUP($C142,Inscription!$A$12:$G$211,5,FALSE))," ")</f>
        <v> </v>
      </c>
      <c r="G142" s="10" t="str">
        <f>IF(Tours!$AE144&gt;0,(VLOOKUP($C142,Inscription!$A$12:$G$211,7,FALSE))," ")</f>
        <v> </v>
      </c>
      <c r="H142" s="61" t="str">
        <f>LEFT(IF(Tours!$AE144&gt;0,(VLOOKUP($C142,Inscription!$A$12:$G$211,6,FALSE))," "),8)</f>
        <v> </v>
      </c>
      <c r="I142" s="21">
        <f>Tours!AG144</f>
        <v>0</v>
      </c>
      <c r="J142" s="122" t="str">
        <f>IF(COUNTIF($F$4:$F142,F142)&lt;2,$F142," ")</f>
        <v> </v>
      </c>
      <c r="K142" s="122">
        <f t="shared" si="30"/>
        <v>139</v>
      </c>
      <c r="L142" s="122" t="str">
        <f>IF(COUNTIF($F$4:$F142,F142)&lt;3,$F142," ")</f>
        <v> </v>
      </c>
      <c r="M142" s="122">
        <f t="shared" si="31"/>
        <v>139</v>
      </c>
      <c r="N142" s="123">
        <f t="shared" si="32"/>
      </c>
      <c r="O142" s="123">
        <f t="shared" si="33"/>
        <v>1000</v>
      </c>
      <c r="P142" s="122" t="str">
        <f>IF(COUNTIF($F$4:$F142,J142)&lt;4,$F142," ")</f>
        <v> </v>
      </c>
      <c r="Q142" s="122">
        <f t="shared" si="34"/>
        <v>139</v>
      </c>
      <c r="R142" s="123">
        <f t="shared" si="35"/>
      </c>
      <c r="S142" s="123">
        <f t="shared" si="36"/>
      </c>
      <c r="T142" s="122">
        <f t="shared" si="37"/>
      </c>
      <c r="U142" s="76" t="str">
        <f t="shared" si="27"/>
        <v>X</v>
      </c>
      <c r="V142" s="124">
        <f t="shared" si="28"/>
        <v>139</v>
      </c>
      <c r="W142" s="133" t="str">
        <f>IF(Tours!$AE144&gt;0,(VLOOKUP($C142,Inscription!$A$12:$H$211,6,FALSE))," ")</f>
        <v> </v>
      </c>
      <c r="X142" s="54">
        <f>IF(Tours!AE144&gt;0,LEFT(H142,1),"")</f>
      </c>
    </row>
    <row r="143" spans="1:24" ht="15">
      <c r="A143" s="131">
        <f t="shared" si="29"/>
        <v>140</v>
      </c>
      <c r="B143" s="132">
        <v>140</v>
      </c>
      <c r="C143" s="20">
        <f>IF(Tours!AE145&gt;0,Tours!AE145,"")</f>
      </c>
      <c r="D143" s="51" t="str">
        <f>IF(Tours!$AE145&gt;0,CONCATENATE((VLOOKUP($C143,Inscription!$A$12:$G$211,3,FALSE)),"   ",(VLOOKUP($C143,Inscription!$A$12:$G$211,4,FALSE)))," ")</f>
        <v> </v>
      </c>
      <c r="E143" s="52"/>
      <c r="F143" s="61" t="str">
        <f>IF(Tours!$AE145&gt;0,(VLOOKUP($C143,Inscription!$A$12:$G$211,5,FALSE))," ")</f>
        <v> </v>
      </c>
      <c r="G143" s="10" t="str">
        <f>IF(Tours!$AE145&gt;0,(VLOOKUP($C143,Inscription!$A$12:$G$211,7,FALSE))," ")</f>
        <v> </v>
      </c>
      <c r="H143" s="61" t="str">
        <f>LEFT(IF(Tours!$AE145&gt;0,(VLOOKUP($C143,Inscription!$A$12:$G$211,6,FALSE))," "),8)</f>
        <v> </v>
      </c>
      <c r="I143" s="21">
        <f>Tours!AG145</f>
        <v>0</v>
      </c>
      <c r="J143" s="122" t="str">
        <f>IF(COUNTIF($F$4:$F143,F143)&lt;2,$F143," ")</f>
        <v> </v>
      </c>
      <c r="K143" s="122">
        <f t="shared" si="30"/>
        <v>140</v>
      </c>
      <c r="L143" s="122" t="str">
        <f>IF(COUNTIF($F$4:$F143,F143)&lt;3,$F143," ")</f>
        <v> </v>
      </c>
      <c r="M143" s="122">
        <f t="shared" si="31"/>
        <v>140</v>
      </c>
      <c r="N143" s="123">
        <f t="shared" si="32"/>
      </c>
      <c r="O143" s="123">
        <f t="shared" si="33"/>
        <v>1000</v>
      </c>
      <c r="P143" s="122" t="str">
        <f>IF(COUNTIF($F$4:$F143,J143)&lt;4,$F143," ")</f>
        <v> </v>
      </c>
      <c r="Q143" s="122">
        <f t="shared" si="34"/>
        <v>140</v>
      </c>
      <c r="R143" s="123">
        <f t="shared" si="35"/>
      </c>
      <c r="S143" s="123">
        <f t="shared" si="36"/>
      </c>
      <c r="T143" s="122">
        <f t="shared" si="37"/>
      </c>
      <c r="U143" s="76" t="str">
        <f t="shared" si="27"/>
        <v>X</v>
      </c>
      <c r="V143" s="124">
        <f t="shared" si="28"/>
        <v>140</v>
      </c>
      <c r="W143" s="133" t="str">
        <f>IF(Tours!$AE145&gt;0,(VLOOKUP($C143,Inscription!$A$12:$H$211,6,FALSE))," ")</f>
        <v> </v>
      </c>
      <c r="X143" s="54">
        <f>IF(Tours!AE145&gt;0,LEFT(H143,1),"")</f>
      </c>
    </row>
    <row r="144" spans="1:24" ht="15">
      <c r="A144" s="131">
        <f t="shared" si="29"/>
        <v>141</v>
      </c>
      <c r="B144" s="132">
        <v>141</v>
      </c>
      <c r="C144" s="20">
        <f>IF(Tours!AE146&gt;0,Tours!AE146,"")</f>
      </c>
      <c r="D144" s="51" t="str">
        <f>IF(Tours!$AE146&gt;0,CONCATENATE((VLOOKUP($C144,Inscription!$A$12:$G$211,3,FALSE)),"   ",(VLOOKUP($C144,Inscription!$A$12:$G$211,4,FALSE)))," ")</f>
        <v> </v>
      </c>
      <c r="E144" s="52"/>
      <c r="F144" s="61" t="str">
        <f>IF(Tours!$AE146&gt;0,(VLOOKUP($C144,Inscription!$A$12:$G$211,5,FALSE))," ")</f>
        <v> </v>
      </c>
      <c r="G144" s="10" t="str">
        <f>IF(Tours!$AE146&gt;0,(VLOOKUP($C144,Inscription!$A$12:$G$211,7,FALSE))," ")</f>
        <v> </v>
      </c>
      <c r="H144" s="61" t="str">
        <f>LEFT(IF(Tours!$AE146&gt;0,(VLOOKUP($C144,Inscription!$A$12:$G$211,6,FALSE))," "),8)</f>
        <v> </v>
      </c>
      <c r="I144" s="21">
        <f>Tours!AG146</f>
        <v>0</v>
      </c>
      <c r="J144" s="122" t="str">
        <f>IF(COUNTIF($F$4:$F144,F144)&lt;2,$F144," ")</f>
        <v> </v>
      </c>
      <c r="K144" s="122">
        <f t="shared" si="30"/>
        <v>141</v>
      </c>
      <c r="L144" s="122" t="str">
        <f>IF(COUNTIF($F$4:$F144,F144)&lt;3,$F144," ")</f>
        <v> </v>
      </c>
      <c r="M144" s="122">
        <f t="shared" si="31"/>
        <v>141</v>
      </c>
      <c r="N144" s="123">
        <f t="shared" si="32"/>
      </c>
      <c r="O144" s="123">
        <f t="shared" si="33"/>
        <v>1000</v>
      </c>
      <c r="P144" s="122" t="str">
        <f>IF(COUNTIF($F$4:$F144,J144)&lt;4,$F144," ")</f>
        <v> </v>
      </c>
      <c r="Q144" s="122">
        <f t="shared" si="34"/>
        <v>141</v>
      </c>
      <c r="R144" s="123">
        <f t="shared" si="35"/>
      </c>
      <c r="S144" s="123">
        <f t="shared" si="36"/>
      </c>
      <c r="T144" s="122">
        <f t="shared" si="37"/>
      </c>
      <c r="U144" s="76" t="str">
        <f t="shared" si="27"/>
        <v>X</v>
      </c>
      <c r="V144" s="124">
        <f t="shared" si="28"/>
        <v>141</v>
      </c>
      <c r="W144" s="133" t="str">
        <f>IF(Tours!$AE146&gt;0,(VLOOKUP($C144,Inscription!$A$12:$H$211,6,FALSE))," ")</f>
        <v> </v>
      </c>
      <c r="X144" s="54">
        <f>IF(Tours!AE146&gt;0,LEFT(H144,1),"")</f>
      </c>
    </row>
    <row r="145" spans="1:24" ht="15">
      <c r="A145" s="131">
        <f t="shared" si="29"/>
        <v>142</v>
      </c>
      <c r="B145" s="132">
        <v>142</v>
      </c>
      <c r="C145" s="20">
        <f>IF(Tours!AE147&gt;0,Tours!AE147,"")</f>
      </c>
      <c r="D145" s="51" t="str">
        <f>IF(Tours!$AE147&gt;0,CONCATENATE((VLOOKUP($C145,Inscription!$A$12:$G$211,3,FALSE)),"   ",(VLOOKUP($C145,Inscription!$A$12:$G$211,4,FALSE)))," ")</f>
        <v> </v>
      </c>
      <c r="E145" s="52"/>
      <c r="F145" s="61" t="str">
        <f>IF(Tours!$AE147&gt;0,(VLOOKUP($C145,Inscription!$A$12:$G$211,5,FALSE))," ")</f>
        <v> </v>
      </c>
      <c r="G145" s="10" t="str">
        <f>IF(Tours!$AE147&gt;0,(VLOOKUP($C145,Inscription!$A$12:$G$211,7,FALSE))," ")</f>
        <v> </v>
      </c>
      <c r="H145" s="61" t="str">
        <f>LEFT(IF(Tours!$AE147&gt;0,(VLOOKUP($C145,Inscription!$A$12:$G$211,6,FALSE))," "),8)</f>
        <v> </v>
      </c>
      <c r="I145" s="21">
        <f>Tours!AG147</f>
        <v>0</v>
      </c>
      <c r="J145" s="122" t="str">
        <f>IF(COUNTIF($F$4:$F145,F145)&lt;2,$F145," ")</f>
        <v> </v>
      </c>
      <c r="K145" s="122">
        <f t="shared" si="30"/>
        <v>142</v>
      </c>
      <c r="L145" s="122" t="str">
        <f>IF(COUNTIF($F$4:$F145,F145)&lt;3,$F145," ")</f>
        <v> </v>
      </c>
      <c r="M145" s="122">
        <f t="shared" si="31"/>
        <v>142</v>
      </c>
      <c r="N145" s="123">
        <f t="shared" si="32"/>
      </c>
      <c r="O145" s="123">
        <f t="shared" si="33"/>
        <v>1000</v>
      </c>
      <c r="P145" s="122" t="str">
        <f>IF(COUNTIF($F$4:$F145,J145)&lt;4,$F145," ")</f>
        <v> </v>
      </c>
      <c r="Q145" s="122">
        <f t="shared" si="34"/>
        <v>142</v>
      </c>
      <c r="R145" s="123">
        <f t="shared" si="35"/>
      </c>
      <c r="S145" s="123">
        <f t="shared" si="36"/>
      </c>
      <c r="T145" s="122">
        <f t="shared" si="37"/>
      </c>
      <c r="U145" s="76" t="str">
        <f t="shared" si="27"/>
        <v>X</v>
      </c>
      <c r="V145" s="124">
        <f t="shared" si="28"/>
        <v>142</v>
      </c>
      <c r="W145" s="133" t="str">
        <f>IF(Tours!$AE147&gt;0,(VLOOKUP($C145,Inscription!$A$12:$H$211,6,FALSE))," ")</f>
        <v> </v>
      </c>
      <c r="X145" s="54">
        <f>IF(Tours!AE147&gt;0,LEFT(H145,1),"")</f>
      </c>
    </row>
    <row r="146" spans="1:24" ht="15">
      <c r="A146" s="131">
        <f t="shared" si="29"/>
        <v>143</v>
      </c>
      <c r="B146" s="132">
        <v>143</v>
      </c>
      <c r="C146" s="20">
        <f>IF(Tours!AE148&gt;0,Tours!AE148,"")</f>
      </c>
      <c r="D146" s="51" t="str">
        <f>IF(Tours!$AE148&gt;0,CONCATENATE((VLOOKUP($C146,Inscription!$A$12:$G$211,3,FALSE)),"   ",(VLOOKUP($C146,Inscription!$A$12:$G$211,4,FALSE)))," ")</f>
        <v> </v>
      </c>
      <c r="E146" s="52"/>
      <c r="F146" s="61" t="str">
        <f>IF(Tours!$AE148&gt;0,(VLOOKUP($C146,Inscription!$A$12:$G$211,5,FALSE))," ")</f>
        <v> </v>
      </c>
      <c r="G146" s="10" t="str">
        <f>IF(Tours!$AE148&gt;0,(VLOOKUP($C146,Inscription!$A$12:$G$211,7,FALSE))," ")</f>
        <v> </v>
      </c>
      <c r="H146" s="61" t="str">
        <f>LEFT(IF(Tours!$AE148&gt;0,(VLOOKUP($C146,Inscription!$A$12:$G$211,6,FALSE))," "),8)</f>
        <v> </v>
      </c>
      <c r="I146" s="21">
        <f>Tours!AG148</f>
        <v>0</v>
      </c>
      <c r="J146" s="122" t="str">
        <f>IF(COUNTIF($F$4:$F146,F146)&lt;2,$F146," ")</f>
        <v> </v>
      </c>
      <c r="K146" s="122">
        <f t="shared" si="30"/>
        <v>143</v>
      </c>
      <c r="L146" s="122" t="str">
        <f>IF(COUNTIF($F$4:$F146,F146)&lt;3,$F146," ")</f>
        <v> </v>
      </c>
      <c r="M146" s="122">
        <f t="shared" si="31"/>
        <v>143</v>
      </c>
      <c r="N146" s="123">
        <f t="shared" si="32"/>
      </c>
      <c r="O146" s="123">
        <f t="shared" si="33"/>
        <v>1000</v>
      </c>
      <c r="P146" s="122" t="str">
        <f>IF(COUNTIF($F$4:$F146,J146)&lt;4,$F146," ")</f>
        <v> </v>
      </c>
      <c r="Q146" s="122">
        <f t="shared" si="34"/>
        <v>143</v>
      </c>
      <c r="R146" s="123">
        <f t="shared" si="35"/>
      </c>
      <c r="S146" s="123">
        <f t="shared" si="36"/>
      </c>
      <c r="T146" s="122">
        <f t="shared" si="37"/>
      </c>
      <c r="U146" s="76" t="str">
        <f t="shared" si="27"/>
        <v>X</v>
      </c>
      <c r="V146" s="124">
        <f t="shared" si="28"/>
        <v>143</v>
      </c>
      <c r="W146" s="133" t="str">
        <f>IF(Tours!$AE148&gt;0,(VLOOKUP($C146,Inscription!$A$12:$H$211,6,FALSE))," ")</f>
        <v> </v>
      </c>
      <c r="X146" s="54">
        <f>IF(Tours!AE148&gt;0,LEFT(H146,1),"")</f>
      </c>
    </row>
    <row r="147" spans="1:24" ht="15">
      <c r="A147" s="131">
        <f t="shared" si="29"/>
        <v>144</v>
      </c>
      <c r="B147" s="132">
        <v>144</v>
      </c>
      <c r="C147" s="20">
        <f>IF(Tours!AE149&gt;0,Tours!AE149,"")</f>
      </c>
      <c r="D147" s="51" t="str">
        <f>IF(Tours!$AE149&gt;0,CONCATENATE((VLOOKUP($C147,Inscription!$A$12:$G$211,3,FALSE)),"   ",(VLOOKUP($C147,Inscription!$A$12:$G$211,4,FALSE)))," ")</f>
        <v> </v>
      </c>
      <c r="E147" s="52"/>
      <c r="F147" s="61" t="str">
        <f>IF(Tours!$AE149&gt;0,(VLOOKUP($C147,Inscription!$A$12:$G$211,5,FALSE))," ")</f>
        <v> </v>
      </c>
      <c r="G147" s="10" t="str">
        <f>IF(Tours!$AE149&gt;0,(VLOOKUP($C147,Inscription!$A$12:$G$211,7,FALSE))," ")</f>
        <v> </v>
      </c>
      <c r="H147" s="61" t="str">
        <f>LEFT(IF(Tours!$AE149&gt;0,(VLOOKUP($C147,Inscription!$A$12:$G$211,6,FALSE))," "),8)</f>
        <v> </v>
      </c>
      <c r="I147" s="21">
        <f>Tours!AG149</f>
        <v>0</v>
      </c>
      <c r="J147" s="122" t="str">
        <f>IF(COUNTIF($F$4:$F147,F147)&lt;2,$F147," ")</f>
        <v> </v>
      </c>
      <c r="K147" s="122">
        <f t="shared" si="30"/>
        <v>144</v>
      </c>
      <c r="L147" s="122" t="str">
        <f>IF(COUNTIF($F$4:$F147,F147)&lt;3,$F147," ")</f>
        <v> </v>
      </c>
      <c r="M147" s="122">
        <f t="shared" si="31"/>
        <v>144</v>
      </c>
      <c r="N147" s="123">
        <f t="shared" si="32"/>
      </c>
      <c r="O147" s="123">
        <f t="shared" si="33"/>
        <v>1000</v>
      </c>
      <c r="P147" s="122" t="str">
        <f>IF(COUNTIF($F$4:$F147,J147)&lt;4,$F147," ")</f>
        <v> </v>
      </c>
      <c r="Q147" s="122">
        <f t="shared" si="34"/>
        <v>144</v>
      </c>
      <c r="R147" s="123">
        <f t="shared" si="35"/>
      </c>
      <c r="S147" s="123">
        <f t="shared" si="36"/>
      </c>
      <c r="T147" s="122">
        <f t="shared" si="37"/>
      </c>
      <c r="U147" s="76" t="str">
        <f t="shared" si="27"/>
        <v>X</v>
      </c>
      <c r="V147" s="124">
        <f t="shared" si="28"/>
        <v>144</v>
      </c>
      <c r="W147" s="133" t="str">
        <f>IF(Tours!$AE149&gt;0,(VLOOKUP($C147,Inscription!$A$12:$H$211,6,FALSE))," ")</f>
        <v> </v>
      </c>
      <c r="X147" s="54">
        <f>IF(Tours!AE149&gt;0,LEFT(H147,1),"")</f>
      </c>
    </row>
    <row r="148" spans="1:24" ht="15">
      <c r="A148" s="131">
        <f t="shared" si="29"/>
        <v>145</v>
      </c>
      <c r="B148" s="132">
        <v>145</v>
      </c>
      <c r="C148" s="20">
        <f>IF(Tours!AE150&gt;0,Tours!AE150,"")</f>
      </c>
      <c r="D148" s="51" t="str">
        <f>IF(Tours!$AE150&gt;0,CONCATENATE((VLOOKUP($C148,Inscription!$A$12:$G$211,3,FALSE)),"   ",(VLOOKUP($C148,Inscription!$A$12:$G$211,4,FALSE)))," ")</f>
        <v> </v>
      </c>
      <c r="E148" s="52"/>
      <c r="F148" s="61" t="str">
        <f>IF(Tours!$AE150&gt;0,(VLOOKUP($C148,Inscription!$A$12:$G$211,5,FALSE))," ")</f>
        <v> </v>
      </c>
      <c r="G148" s="10" t="str">
        <f>IF(Tours!$AE150&gt;0,(VLOOKUP($C148,Inscription!$A$12:$G$211,7,FALSE))," ")</f>
        <v> </v>
      </c>
      <c r="H148" s="61" t="str">
        <f>LEFT(IF(Tours!$AE150&gt;0,(VLOOKUP($C148,Inscription!$A$12:$G$211,6,FALSE))," "),8)</f>
        <v> </v>
      </c>
      <c r="I148" s="21">
        <f>Tours!AG150</f>
        <v>0</v>
      </c>
      <c r="J148" s="122" t="str">
        <f>IF(COUNTIF($F$4:$F148,F148)&lt;2,$F148," ")</f>
        <v> </v>
      </c>
      <c r="K148" s="122">
        <f t="shared" si="30"/>
        <v>145</v>
      </c>
      <c r="L148" s="122" t="str">
        <f>IF(COUNTIF($F$4:$F148,F148)&lt;3,$F148," ")</f>
        <v> </v>
      </c>
      <c r="M148" s="122">
        <f t="shared" si="31"/>
        <v>145</v>
      </c>
      <c r="N148" s="123">
        <f t="shared" si="32"/>
      </c>
      <c r="O148" s="123">
        <f t="shared" si="33"/>
        <v>1000</v>
      </c>
      <c r="P148" s="122" t="str">
        <f>IF(COUNTIF($F$4:$F148,J148)&lt;4,$F148," ")</f>
        <v> </v>
      </c>
      <c r="Q148" s="122">
        <f t="shared" si="34"/>
        <v>145</v>
      </c>
      <c r="R148" s="123">
        <f t="shared" si="35"/>
      </c>
      <c r="S148" s="123">
        <f t="shared" si="36"/>
      </c>
      <c r="T148" s="122">
        <f t="shared" si="37"/>
      </c>
      <c r="U148" s="76" t="str">
        <f t="shared" si="27"/>
        <v>X</v>
      </c>
      <c r="V148" s="124">
        <f t="shared" si="28"/>
        <v>145</v>
      </c>
      <c r="W148" s="133" t="str">
        <f>IF(Tours!$AE150&gt;0,(VLOOKUP($C148,Inscription!$A$12:$H$211,6,FALSE))," ")</f>
        <v> </v>
      </c>
      <c r="X148" s="54">
        <f>IF(Tours!AE150&gt;0,LEFT(H148,1),"")</f>
      </c>
    </row>
    <row r="149" spans="1:24" ht="15">
      <c r="A149" s="131">
        <f t="shared" si="29"/>
        <v>146</v>
      </c>
      <c r="B149" s="132">
        <v>146</v>
      </c>
      <c r="C149" s="20">
        <f>IF(Tours!AE151&gt;0,Tours!AE151,"")</f>
      </c>
      <c r="D149" s="51" t="str">
        <f>IF(Tours!$AE151&gt;0,CONCATENATE((VLOOKUP($C149,Inscription!$A$12:$G$211,3,FALSE)),"   ",(VLOOKUP($C149,Inscription!$A$12:$G$211,4,FALSE)))," ")</f>
        <v> </v>
      </c>
      <c r="E149" s="52"/>
      <c r="F149" s="61" t="str">
        <f>IF(Tours!$AE151&gt;0,(VLOOKUP($C149,Inscription!$A$12:$G$211,5,FALSE))," ")</f>
        <v> </v>
      </c>
      <c r="G149" s="10" t="str">
        <f>IF(Tours!$AE151&gt;0,(VLOOKUP($C149,Inscription!$A$12:$G$211,7,FALSE))," ")</f>
        <v> </v>
      </c>
      <c r="H149" s="61" t="str">
        <f>LEFT(IF(Tours!$AE151&gt;0,(VLOOKUP($C149,Inscription!$A$12:$G$211,6,FALSE))," "),8)</f>
        <v> </v>
      </c>
      <c r="I149" s="21">
        <f>Tours!AG151</f>
        <v>0</v>
      </c>
      <c r="J149" s="122" t="str">
        <f>IF(COUNTIF($F$4:$F149,F149)&lt;2,$F149," ")</f>
        <v> </v>
      </c>
      <c r="K149" s="122">
        <f t="shared" si="30"/>
        <v>146</v>
      </c>
      <c r="L149" s="122" t="str">
        <f>IF(COUNTIF($F$4:$F149,F149)&lt;3,$F149," ")</f>
        <v> </v>
      </c>
      <c r="M149" s="122">
        <f t="shared" si="31"/>
        <v>146</v>
      </c>
      <c r="N149" s="123">
        <f t="shared" si="32"/>
      </c>
      <c r="O149" s="123">
        <f t="shared" si="33"/>
        <v>1000</v>
      </c>
      <c r="P149" s="122" t="str">
        <f>IF(COUNTIF($F$4:$F149,J149)&lt;4,$F149," ")</f>
        <v> </v>
      </c>
      <c r="Q149" s="122">
        <f t="shared" si="34"/>
        <v>146</v>
      </c>
      <c r="R149" s="123">
        <f t="shared" si="35"/>
      </c>
      <c r="S149" s="123">
        <f t="shared" si="36"/>
      </c>
      <c r="T149" s="122">
        <f t="shared" si="37"/>
      </c>
      <c r="U149" s="76" t="str">
        <f t="shared" si="27"/>
        <v>X</v>
      </c>
      <c r="V149" s="124">
        <f t="shared" si="28"/>
        <v>146</v>
      </c>
      <c r="W149" s="133" t="str">
        <f>IF(Tours!$AE151&gt;0,(VLOOKUP($C149,Inscription!$A$12:$H$211,6,FALSE))," ")</f>
        <v> </v>
      </c>
      <c r="X149" s="54">
        <f>IF(Tours!AE151&gt;0,LEFT(H149,1),"")</f>
      </c>
    </row>
    <row r="150" spans="1:24" ht="15">
      <c r="A150" s="131">
        <f t="shared" si="29"/>
        <v>147</v>
      </c>
      <c r="B150" s="132">
        <v>147</v>
      </c>
      <c r="C150" s="20">
        <f>IF(Tours!AE152&gt;0,Tours!AE152,"")</f>
      </c>
      <c r="D150" s="51" t="str">
        <f>IF(Tours!$AE152&gt;0,CONCATENATE((VLOOKUP($C150,Inscription!$A$12:$G$211,3,FALSE)),"   ",(VLOOKUP($C150,Inscription!$A$12:$G$211,4,FALSE)))," ")</f>
        <v> </v>
      </c>
      <c r="E150" s="52"/>
      <c r="F150" s="61" t="str">
        <f>IF(Tours!$AE152&gt;0,(VLOOKUP($C150,Inscription!$A$12:$G$211,5,FALSE))," ")</f>
        <v> </v>
      </c>
      <c r="G150" s="10" t="str">
        <f>IF(Tours!$AE152&gt;0,(VLOOKUP($C150,Inscription!$A$12:$G$211,7,FALSE))," ")</f>
        <v> </v>
      </c>
      <c r="H150" s="61" t="str">
        <f>LEFT(IF(Tours!$AE152&gt;0,(VLOOKUP($C150,Inscription!$A$12:$G$211,6,FALSE))," "),8)</f>
        <v> </v>
      </c>
      <c r="I150" s="21">
        <f>Tours!AG152</f>
        <v>0</v>
      </c>
      <c r="J150" s="122" t="str">
        <f>IF(COUNTIF($F$4:$F150,F150)&lt;2,$F150," ")</f>
        <v> </v>
      </c>
      <c r="K150" s="122">
        <f t="shared" si="30"/>
        <v>147</v>
      </c>
      <c r="L150" s="122" t="str">
        <f>IF(COUNTIF($F$4:$F150,F150)&lt;3,$F150," ")</f>
        <v> </v>
      </c>
      <c r="M150" s="122">
        <f t="shared" si="31"/>
        <v>147</v>
      </c>
      <c r="N150" s="123">
        <f t="shared" si="32"/>
      </c>
      <c r="O150" s="123">
        <f t="shared" si="33"/>
        <v>1000</v>
      </c>
      <c r="P150" s="122" t="str">
        <f>IF(COUNTIF($F$4:$F150,J150)&lt;4,$F150," ")</f>
        <v> </v>
      </c>
      <c r="Q150" s="122">
        <f t="shared" si="34"/>
        <v>147</v>
      </c>
      <c r="R150" s="123">
        <f t="shared" si="35"/>
      </c>
      <c r="S150" s="123">
        <f t="shared" si="36"/>
      </c>
      <c r="T150" s="122">
        <f t="shared" si="37"/>
      </c>
      <c r="U150" s="76" t="str">
        <f t="shared" si="27"/>
        <v>X</v>
      </c>
      <c r="V150" s="124">
        <f t="shared" si="28"/>
        <v>147</v>
      </c>
      <c r="W150" s="133" t="str">
        <f>IF(Tours!$AE152&gt;0,(VLOOKUP($C150,Inscription!$A$12:$H$211,6,FALSE))," ")</f>
        <v> </v>
      </c>
      <c r="X150" s="54">
        <f>IF(Tours!AE152&gt;0,LEFT(H150,1),"")</f>
      </c>
    </row>
    <row r="151" spans="1:24" ht="15">
      <c r="A151" s="131">
        <f t="shared" si="29"/>
        <v>148</v>
      </c>
      <c r="B151" s="132">
        <v>148</v>
      </c>
      <c r="C151" s="20">
        <f>IF(Tours!AE153&gt;0,Tours!AE153,"")</f>
      </c>
      <c r="D151" s="51" t="str">
        <f>IF(Tours!$AE153&gt;0,CONCATENATE((VLOOKUP($C151,Inscription!$A$12:$G$211,3,FALSE)),"   ",(VLOOKUP($C151,Inscription!$A$12:$G$211,4,FALSE)))," ")</f>
        <v> </v>
      </c>
      <c r="E151" s="52"/>
      <c r="F151" s="61" t="str">
        <f>IF(Tours!$AE153&gt;0,(VLOOKUP($C151,Inscription!$A$12:$G$211,5,FALSE))," ")</f>
        <v> </v>
      </c>
      <c r="G151" s="10" t="str">
        <f>IF(Tours!$AE153&gt;0,(VLOOKUP($C151,Inscription!$A$12:$G$211,7,FALSE))," ")</f>
        <v> </v>
      </c>
      <c r="H151" s="61" t="str">
        <f>LEFT(IF(Tours!$AE153&gt;0,(VLOOKUP($C151,Inscription!$A$12:$G$211,6,FALSE))," "),8)</f>
        <v> </v>
      </c>
      <c r="I151" s="21">
        <f>Tours!AG153</f>
        <v>0</v>
      </c>
      <c r="J151" s="122" t="str">
        <f>IF(COUNTIF($F$4:$F151,F151)&lt;2,$F151," ")</f>
        <v> </v>
      </c>
      <c r="K151" s="122">
        <f t="shared" si="30"/>
        <v>148</v>
      </c>
      <c r="L151" s="122" t="str">
        <f>IF(COUNTIF($F$4:$F151,F151)&lt;3,$F151," ")</f>
        <v> </v>
      </c>
      <c r="M151" s="122">
        <f t="shared" si="31"/>
        <v>148</v>
      </c>
      <c r="N151" s="123">
        <f t="shared" si="32"/>
      </c>
      <c r="O151" s="123">
        <f t="shared" si="33"/>
        <v>1000</v>
      </c>
      <c r="P151" s="122" t="str">
        <f>IF(COUNTIF($F$4:$F151,J151)&lt;4,$F151," ")</f>
        <v> </v>
      </c>
      <c r="Q151" s="122">
        <f t="shared" si="34"/>
        <v>148</v>
      </c>
      <c r="R151" s="123">
        <f t="shared" si="35"/>
      </c>
      <c r="S151" s="123">
        <f t="shared" si="36"/>
      </c>
      <c r="T151" s="122">
        <f t="shared" si="37"/>
      </c>
      <c r="U151" s="76" t="str">
        <f t="shared" si="27"/>
        <v>X</v>
      </c>
      <c r="V151" s="124">
        <f t="shared" si="28"/>
        <v>148</v>
      </c>
      <c r="W151" s="133" t="str">
        <f>IF(Tours!$AE153&gt;0,(VLOOKUP($C151,Inscription!$A$12:$H$211,6,FALSE))," ")</f>
        <v> </v>
      </c>
      <c r="X151" s="54">
        <f>IF(Tours!AE153&gt;0,LEFT(H151,1),"")</f>
      </c>
    </row>
    <row r="152" spans="1:24" ht="15">
      <c r="A152" s="131">
        <f t="shared" si="29"/>
        <v>149</v>
      </c>
      <c r="B152" s="132">
        <v>149</v>
      </c>
      <c r="C152" s="20">
        <f>IF(Tours!AE154&gt;0,Tours!AE154,"")</f>
      </c>
      <c r="D152" s="51" t="str">
        <f>IF(Tours!$AE154&gt;0,CONCATENATE((VLOOKUP($C152,Inscription!$A$12:$G$211,3,FALSE)),"   ",(VLOOKUP($C152,Inscription!$A$12:$G$211,4,FALSE)))," ")</f>
        <v> </v>
      </c>
      <c r="E152" s="52"/>
      <c r="F152" s="61" t="str">
        <f>IF(Tours!$AE154&gt;0,(VLOOKUP($C152,Inscription!$A$12:$G$211,5,FALSE))," ")</f>
        <v> </v>
      </c>
      <c r="G152" s="10" t="str">
        <f>IF(Tours!$AE154&gt;0,(VLOOKUP($C152,Inscription!$A$12:$G$211,7,FALSE))," ")</f>
        <v> </v>
      </c>
      <c r="H152" s="61" t="str">
        <f>LEFT(IF(Tours!$AE154&gt;0,(VLOOKUP($C152,Inscription!$A$12:$G$211,6,FALSE))," "),8)</f>
        <v> </v>
      </c>
      <c r="I152" s="21">
        <f>Tours!AG154</f>
        <v>0</v>
      </c>
      <c r="J152" s="122" t="str">
        <f>IF(COUNTIF($F$4:$F152,F152)&lt;2,$F152," ")</f>
        <v> </v>
      </c>
      <c r="K152" s="122">
        <f t="shared" si="30"/>
        <v>149</v>
      </c>
      <c r="L152" s="122" t="str">
        <f>IF(COUNTIF($F$4:$F152,F152)&lt;3,$F152," ")</f>
        <v> </v>
      </c>
      <c r="M152" s="122">
        <f t="shared" si="31"/>
        <v>149</v>
      </c>
      <c r="N152" s="123">
        <f t="shared" si="32"/>
      </c>
      <c r="O152" s="123">
        <f t="shared" si="33"/>
        <v>1000</v>
      </c>
      <c r="P152" s="122" t="str">
        <f>IF(COUNTIF($F$4:$F152,J152)&lt;4,$F152," ")</f>
        <v> </v>
      </c>
      <c r="Q152" s="122">
        <f t="shared" si="34"/>
        <v>149</v>
      </c>
      <c r="R152" s="123">
        <f t="shared" si="35"/>
      </c>
      <c r="S152" s="123">
        <f t="shared" si="36"/>
      </c>
      <c r="T152" s="122">
        <f t="shared" si="37"/>
      </c>
      <c r="U152" s="76" t="str">
        <f t="shared" si="27"/>
        <v>X</v>
      </c>
      <c r="V152" s="124">
        <f t="shared" si="28"/>
        <v>149</v>
      </c>
      <c r="W152" s="133" t="str">
        <f>IF(Tours!$AE154&gt;0,(VLOOKUP($C152,Inscription!$A$12:$H$211,6,FALSE))," ")</f>
        <v> </v>
      </c>
      <c r="X152" s="54">
        <f>IF(Tours!AE154&gt;0,LEFT(H152,1),"")</f>
      </c>
    </row>
    <row r="153" spans="1:24" ht="15">
      <c r="A153" s="131">
        <f t="shared" si="29"/>
        <v>150</v>
      </c>
      <c r="B153" s="132">
        <v>150</v>
      </c>
      <c r="C153" s="20">
        <f>IF(Tours!AE155&gt;0,Tours!AE155,"")</f>
      </c>
      <c r="D153" s="51" t="str">
        <f>IF(Tours!$AE155&gt;0,CONCATENATE((VLOOKUP($C153,Inscription!$A$12:$G$211,3,FALSE)),"   ",(VLOOKUP($C153,Inscription!$A$12:$G$211,4,FALSE)))," ")</f>
        <v> </v>
      </c>
      <c r="E153" s="52"/>
      <c r="F153" s="61" t="str">
        <f>IF(Tours!$AE155&gt;0,(VLOOKUP($C153,Inscription!$A$12:$G$211,5,FALSE))," ")</f>
        <v> </v>
      </c>
      <c r="G153" s="10" t="str">
        <f>IF(Tours!$AE155&gt;0,(VLOOKUP($C153,Inscription!$A$12:$G$211,7,FALSE))," ")</f>
        <v> </v>
      </c>
      <c r="H153" s="61" t="str">
        <f>LEFT(IF(Tours!$AE155&gt;0,(VLOOKUP($C153,Inscription!$A$12:$G$211,6,FALSE))," "),8)</f>
        <v> </v>
      </c>
      <c r="I153" s="21">
        <f>Tours!AG155</f>
        <v>0</v>
      </c>
      <c r="J153" s="122" t="str">
        <f>IF(COUNTIF($F$4:$F153,F153)&lt;2,$F153," ")</f>
        <v> </v>
      </c>
      <c r="K153" s="122">
        <f t="shared" si="30"/>
        <v>150</v>
      </c>
      <c r="L153" s="122" t="str">
        <f>IF(COUNTIF($F$4:$F153,F153)&lt;3,$F153," ")</f>
        <v> </v>
      </c>
      <c r="M153" s="122">
        <f t="shared" si="31"/>
        <v>150</v>
      </c>
      <c r="N153" s="123">
        <f t="shared" si="32"/>
      </c>
      <c r="O153" s="123">
        <f t="shared" si="33"/>
        <v>1000</v>
      </c>
      <c r="P153" s="122" t="str">
        <f>IF(COUNTIF($F$4:$F153,J153)&lt;4,$F153," ")</f>
        <v> </v>
      </c>
      <c r="Q153" s="122">
        <f t="shared" si="34"/>
        <v>150</v>
      </c>
      <c r="R153" s="123">
        <f t="shared" si="35"/>
      </c>
      <c r="S153" s="123">
        <f t="shared" si="36"/>
      </c>
      <c r="T153" s="122">
        <f t="shared" si="37"/>
      </c>
      <c r="U153" s="76" t="str">
        <f t="shared" si="27"/>
        <v>X</v>
      </c>
      <c r="V153" s="124">
        <f t="shared" si="28"/>
        <v>150</v>
      </c>
      <c r="W153" s="133" t="str">
        <f>IF(Tours!$AE155&gt;0,(VLOOKUP($C153,Inscription!$A$12:$H$211,6,FALSE))," ")</f>
        <v> </v>
      </c>
      <c r="X153" s="54">
        <f>IF(Tours!AE155&gt;0,LEFT(H153,1),"")</f>
      </c>
    </row>
    <row r="154" spans="1:24" ht="15">
      <c r="A154" s="131">
        <f t="shared" si="29"/>
        <v>151</v>
      </c>
      <c r="B154" s="132">
        <v>151</v>
      </c>
      <c r="C154" s="20">
        <f>IF(Tours!AE156&gt;0,Tours!AE156,"")</f>
      </c>
      <c r="D154" s="51" t="str">
        <f>IF(Tours!$AE156&gt;0,CONCATENATE((VLOOKUP($C154,Inscription!$A$12:$G$211,3,FALSE)),"   ",(VLOOKUP($C154,Inscription!$A$12:$G$211,4,FALSE)))," ")</f>
        <v> </v>
      </c>
      <c r="E154" s="52"/>
      <c r="F154" s="61" t="str">
        <f>IF(Tours!$AE156&gt;0,(VLOOKUP($C154,Inscription!$A$12:$G$211,5,FALSE))," ")</f>
        <v> </v>
      </c>
      <c r="G154" s="10" t="str">
        <f>IF(Tours!$AE156&gt;0,(VLOOKUP($C154,Inscription!$A$12:$G$211,7,FALSE))," ")</f>
        <v> </v>
      </c>
      <c r="H154" s="61" t="str">
        <f>LEFT(IF(Tours!$AE156&gt;0,(VLOOKUP($C154,Inscription!$A$12:$G$211,6,FALSE))," "),8)</f>
        <v> </v>
      </c>
      <c r="I154" s="21">
        <f>Tours!AG156</f>
        <v>0</v>
      </c>
      <c r="J154" s="122" t="str">
        <f>IF(COUNTIF($F$4:$F154,F154)&lt;2,$F154," ")</f>
        <v> </v>
      </c>
      <c r="K154" s="122">
        <f t="shared" si="30"/>
        <v>151</v>
      </c>
      <c r="L154" s="122" t="str">
        <f>IF(COUNTIF($F$4:$F154,F154)&lt;3,$F154," ")</f>
        <v> </v>
      </c>
      <c r="M154" s="122">
        <f t="shared" si="31"/>
        <v>151</v>
      </c>
      <c r="N154" s="123">
        <f t="shared" si="32"/>
      </c>
      <c r="O154" s="123">
        <f t="shared" si="33"/>
        <v>1000</v>
      </c>
      <c r="P154" s="122" t="str">
        <f>IF(COUNTIF($F$4:$F154,J154)&lt;4,$F154," ")</f>
        <v> </v>
      </c>
      <c r="Q154" s="122">
        <f t="shared" si="34"/>
        <v>151</v>
      </c>
      <c r="R154" s="123">
        <f t="shared" si="35"/>
      </c>
      <c r="S154" s="123">
        <f t="shared" si="36"/>
      </c>
      <c r="T154" s="122">
        <f t="shared" si="37"/>
      </c>
      <c r="U154" s="76" t="str">
        <f t="shared" si="27"/>
        <v>X</v>
      </c>
      <c r="V154" s="124">
        <f t="shared" si="28"/>
        <v>151</v>
      </c>
      <c r="W154" s="133" t="str">
        <f>IF(Tours!$AE156&gt;0,(VLOOKUP($C154,Inscription!$A$12:$H$211,6,FALSE))," ")</f>
        <v> </v>
      </c>
      <c r="X154" s="54">
        <f>IF(Tours!AE156&gt;0,LEFT(H154,1),"")</f>
      </c>
    </row>
    <row r="155" spans="1:24" ht="15">
      <c r="A155" s="131">
        <f t="shared" si="29"/>
        <v>152</v>
      </c>
      <c r="B155" s="132">
        <v>152</v>
      </c>
      <c r="C155" s="20">
        <f>IF(Tours!AE157&gt;0,Tours!AE157,"")</f>
      </c>
      <c r="D155" s="51" t="str">
        <f>IF(Tours!$AE157&gt;0,CONCATENATE((VLOOKUP($C155,Inscription!$A$12:$G$211,3,FALSE)),"   ",(VLOOKUP($C155,Inscription!$A$12:$G$211,4,FALSE)))," ")</f>
        <v> </v>
      </c>
      <c r="E155" s="52"/>
      <c r="F155" s="61" t="str">
        <f>IF(Tours!$AE157&gt;0,(VLOOKUP($C155,Inscription!$A$12:$G$211,5,FALSE))," ")</f>
        <v> </v>
      </c>
      <c r="G155" s="10" t="str">
        <f>IF(Tours!$AE157&gt;0,(VLOOKUP($C155,Inscription!$A$12:$G$211,7,FALSE))," ")</f>
        <v> </v>
      </c>
      <c r="H155" s="61" t="str">
        <f>LEFT(IF(Tours!$AE157&gt;0,(VLOOKUP($C155,Inscription!$A$12:$G$211,6,FALSE))," "),8)</f>
        <v> </v>
      </c>
      <c r="I155" s="21">
        <f>Tours!AG157</f>
        <v>0</v>
      </c>
      <c r="J155" s="122" t="str">
        <f>IF(COUNTIF($F$4:$F155,F155)&lt;2,$F155," ")</f>
        <v> </v>
      </c>
      <c r="K155" s="122">
        <f t="shared" si="30"/>
        <v>152</v>
      </c>
      <c r="L155" s="122" t="str">
        <f>IF(COUNTIF($F$4:$F155,F155)&lt;3,$F155," ")</f>
        <v> </v>
      </c>
      <c r="M155" s="122">
        <f t="shared" si="31"/>
        <v>152</v>
      </c>
      <c r="N155" s="123">
        <f t="shared" si="32"/>
      </c>
      <c r="O155" s="123">
        <f t="shared" si="33"/>
        <v>1000</v>
      </c>
      <c r="P155" s="122" t="str">
        <f>IF(COUNTIF($F$4:$F155,J155)&lt;4,$F155," ")</f>
        <v> </v>
      </c>
      <c r="Q155" s="122">
        <f t="shared" si="34"/>
        <v>152</v>
      </c>
      <c r="R155" s="123">
        <f t="shared" si="35"/>
      </c>
      <c r="S155" s="123">
        <f t="shared" si="36"/>
      </c>
      <c r="T155" s="122">
        <f t="shared" si="37"/>
      </c>
      <c r="U155" s="76" t="str">
        <f t="shared" si="27"/>
        <v>X</v>
      </c>
      <c r="V155" s="124">
        <f t="shared" si="28"/>
        <v>152</v>
      </c>
      <c r="W155" s="133" t="str">
        <f>IF(Tours!$AE157&gt;0,(VLOOKUP($C155,Inscription!$A$12:$H$211,6,FALSE))," ")</f>
        <v> </v>
      </c>
      <c r="X155" s="54">
        <f>IF(Tours!AE157&gt;0,LEFT(H155,1),"")</f>
      </c>
    </row>
    <row r="156" spans="1:24" ht="15">
      <c r="A156" s="131">
        <f t="shared" si="29"/>
        <v>153</v>
      </c>
      <c r="B156" s="132">
        <v>153</v>
      </c>
      <c r="C156" s="20">
        <f>IF(Tours!AE158&gt;0,Tours!AE158,"")</f>
      </c>
      <c r="D156" s="51" t="str">
        <f>IF(Tours!$AE158&gt;0,CONCATENATE((VLOOKUP($C156,Inscription!$A$12:$G$211,3,FALSE)),"   ",(VLOOKUP($C156,Inscription!$A$12:$G$211,4,FALSE)))," ")</f>
        <v> </v>
      </c>
      <c r="E156" s="52"/>
      <c r="F156" s="61" t="str">
        <f>IF(Tours!$AE158&gt;0,(VLOOKUP($C156,Inscription!$A$12:$G$211,5,FALSE))," ")</f>
        <v> </v>
      </c>
      <c r="G156" s="10" t="str">
        <f>IF(Tours!$AE158&gt;0,(VLOOKUP($C156,Inscription!$A$12:$G$211,7,FALSE))," ")</f>
        <v> </v>
      </c>
      <c r="H156" s="61" t="str">
        <f>LEFT(IF(Tours!$AE158&gt;0,(VLOOKUP($C156,Inscription!$A$12:$G$211,6,FALSE))," "),8)</f>
        <v> </v>
      </c>
      <c r="I156" s="21">
        <f>Tours!AG158</f>
        <v>0</v>
      </c>
      <c r="J156" s="122" t="str">
        <f>IF(COUNTIF($F$4:$F156,F156)&lt;2,$F156," ")</f>
        <v> </v>
      </c>
      <c r="K156" s="122">
        <f t="shared" si="30"/>
        <v>153</v>
      </c>
      <c r="L156" s="122" t="str">
        <f>IF(COUNTIF($F$4:$F156,F156)&lt;3,$F156," ")</f>
        <v> </v>
      </c>
      <c r="M156" s="122">
        <f t="shared" si="31"/>
        <v>153</v>
      </c>
      <c r="N156" s="123">
        <f t="shared" si="32"/>
      </c>
      <c r="O156" s="123">
        <f t="shared" si="33"/>
        <v>1000</v>
      </c>
      <c r="P156" s="122" t="str">
        <f>IF(COUNTIF($F$4:$F156,J156)&lt;4,$F156," ")</f>
        <v> </v>
      </c>
      <c r="Q156" s="122">
        <f t="shared" si="34"/>
        <v>153</v>
      </c>
      <c r="R156" s="123">
        <f t="shared" si="35"/>
      </c>
      <c r="S156" s="123">
        <f t="shared" si="36"/>
      </c>
      <c r="T156" s="122">
        <f t="shared" si="37"/>
      </c>
      <c r="U156" s="76" t="str">
        <f t="shared" si="27"/>
        <v>X</v>
      </c>
      <c r="V156" s="124">
        <f t="shared" si="28"/>
        <v>153</v>
      </c>
      <c r="W156" s="133" t="str">
        <f>IF(Tours!$AE158&gt;0,(VLOOKUP($C156,Inscription!$A$12:$H$211,6,FALSE))," ")</f>
        <v> </v>
      </c>
      <c r="X156" s="54">
        <f>IF(Tours!AE158&gt;0,LEFT(H156,1),"")</f>
      </c>
    </row>
    <row r="157" spans="1:24" ht="15">
      <c r="A157" s="131">
        <f t="shared" si="29"/>
        <v>154</v>
      </c>
      <c r="B157" s="132">
        <v>154</v>
      </c>
      <c r="C157" s="20">
        <f>IF(Tours!AE159&gt;0,Tours!AE159,"")</f>
      </c>
      <c r="D157" s="51" t="str">
        <f>IF(Tours!$AE159&gt;0,CONCATENATE((VLOOKUP($C157,Inscription!$A$12:$G$211,3,FALSE)),"   ",(VLOOKUP($C157,Inscription!$A$12:$G$211,4,FALSE)))," ")</f>
        <v> </v>
      </c>
      <c r="E157" s="52"/>
      <c r="F157" s="61" t="str">
        <f>IF(Tours!$AE159&gt;0,(VLOOKUP($C157,Inscription!$A$12:$G$211,5,FALSE))," ")</f>
        <v> </v>
      </c>
      <c r="G157" s="10" t="str">
        <f>IF(Tours!$AE159&gt;0,(VLOOKUP($C157,Inscription!$A$12:$G$211,7,FALSE))," ")</f>
        <v> </v>
      </c>
      <c r="H157" s="61" t="str">
        <f>LEFT(IF(Tours!$AE159&gt;0,(VLOOKUP($C157,Inscription!$A$12:$G$211,6,FALSE))," "),8)</f>
        <v> </v>
      </c>
      <c r="I157" s="21">
        <f>Tours!AG159</f>
        <v>0</v>
      </c>
      <c r="J157" s="122" t="str">
        <f>IF(COUNTIF($F$4:$F157,F157)&lt;2,$F157," ")</f>
        <v> </v>
      </c>
      <c r="K157" s="122">
        <f t="shared" si="30"/>
        <v>154</v>
      </c>
      <c r="L157" s="122" t="str">
        <f>IF(COUNTIF($F$4:$F157,F157)&lt;3,$F157," ")</f>
        <v> </v>
      </c>
      <c r="M157" s="122">
        <f t="shared" si="31"/>
        <v>154</v>
      </c>
      <c r="N157" s="123">
        <f t="shared" si="32"/>
      </c>
      <c r="O157" s="123">
        <f t="shared" si="33"/>
        <v>1000</v>
      </c>
      <c r="P157" s="122" t="str">
        <f>IF(COUNTIF($F$4:$F157,J157)&lt;4,$F157," ")</f>
        <v> </v>
      </c>
      <c r="Q157" s="122">
        <f t="shared" si="34"/>
        <v>154</v>
      </c>
      <c r="R157" s="123">
        <f t="shared" si="35"/>
      </c>
      <c r="S157" s="123">
        <f t="shared" si="36"/>
      </c>
      <c r="T157" s="122">
        <f t="shared" si="37"/>
      </c>
      <c r="U157" s="76" t="str">
        <f t="shared" si="27"/>
        <v>X</v>
      </c>
      <c r="V157" s="124">
        <f t="shared" si="28"/>
        <v>154</v>
      </c>
      <c r="W157" s="133" t="str">
        <f>IF(Tours!$AE159&gt;0,(VLOOKUP($C157,Inscription!$A$12:$H$211,6,FALSE))," ")</f>
        <v> </v>
      </c>
      <c r="X157" s="54">
        <f>IF(Tours!AE159&gt;0,LEFT(H157,1),"")</f>
      </c>
    </row>
    <row r="158" spans="1:24" ht="15">
      <c r="A158" s="131">
        <f t="shared" si="29"/>
        <v>155</v>
      </c>
      <c r="B158" s="132">
        <v>155</v>
      </c>
      <c r="C158" s="20">
        <f>IF(Tours!AE160&gt;0,Tours!AE160,"")</f>
      </c>
      <c r="D158" s="51" t="str">
        <f>IF(Tours!$AE160&gt;0,CONCATENATE((VLOOKUP($C158,Inscription!$A$12:$G$211,3,FALSE)),"   ",(VLOOKUP($C158,Inscription!$A$12:$G$211,4,FALSE)))," ")</f>
        <v> </v>
      </c>
      <c r="E158" s="52"/>
      <c r="F158" s="61" t="str">
        <f>IF(Tours!$AE160&gt;0,(VLOOKUP($C158,Inscription!$A$12:$G$211,5,FALSE))," ")</f>
        <v> </v>
      </c>
      <c r="G158" s="10" t="str">
        <f>IF(Tours!$AE160&gt;0,(VLOOKUP($C158,Inscription!$A$12:$G$211,7,FALSE))," ")</f>
        <v> </v>
      </c>
      <c r="H158" s="61" t="str">
        <f>LEFT(IF(Tours!$AE160&gt;0,(VLOOKUP($C158,Inscription!$A$12:$G$211,6,FALSE))," "),8)</f>
        <v> </v>
      </c>
      <c r="I158" s="21">
        <f>Tours!AG160</f>
        <v>0</v>
      </c>
      <c r="J158" s="122" t="str">
        <f>IF(COUNTIF($F$4:$F158,F158)&lt;2,$F158," ")</f>
        <v> </v>
      </c>
      <c r="K158" s="122">
        <f t="shared" si="30"/>
        <v>155</v>
      </c>
      <c r="L158" s="122" t="str">
        <f>IF(COUNTIF($F$4:$F158,F158)&lt;3,$F158," ")</f>
        <v> </v>
      </c>
      <c r="M158" s="122">
        <f t="shared" si="31"/>
        <v>155</v>
      </c>
      <c r="N158" s="123">
        <f t="shared" si="32"/>
      </c>
      <c r="O158" s="123">
        <f t="shared" si="33"/>
        <v>1000</v>
      </c>
      <c r="P158" s="122" t="str">
        <f>IF(COUNTIF($F$4:$F158,J158)&lt;4,$F158," ")</f>
        <v> </v>
      </c>
      <c r="Q158" s="122">
        <f t="shared" si="34"/>
        <v>155</v>
      </c>
      <c r="R158" s="123">
        <f t="shared" si="35"/>
      </c>
      <c r="S158" s="123">
        <f t="shared" si="36"/>
      </c>
      <c r="T158" s="122">
        <f t="shared" si="37"/>
      </c>
      <c r="U158" s="76" t="str">
        <f t="shared" si="27"/>
        <v>X</v>
      </c>
      <c r="V158" s="124">
        <f t="shared" si="28"/>
        <v>155</v>
      </c>
      <c r="W158" s="133" t="str">
        <f>IF(Tours!$AE160&gt;0,(VLOOKUP($C158,Inscription!$A$12:$H$211,6,FALSE))," ")</f>
        <v> </v>
      </c>
      <c r="X158" s="54">
        <f>IF(Tours!AE160&gt;0,LEFT(H158,1),"")</f>
      </c>
    </row>
    <row r="159" spans="1:24" ht="15">
      <c r="A159" s="131">
        <f t="shared" si="29"/>
        <v>156</v>
      </c>
      <c r="B159" s="132">
        <v>156</v>
      </c>
      <c r="C159" s="20">
        <f>IF(Tours!AE161&gt;0,Tours!AE161,"")</f>
      </c>
      <c r="D159" s="51" t="str">
        <f>IF(Tours!$AE161&gt;0,CONCATENATE((VLOOKUP($C159,Inscription!$A$12:$G$211,3,FALSE)),"   ",(VLOOKUP($C159,Inscription!$A$12:$G$211,4,FALSE)))," ")</f>
        <v> </v>
      </c>
      <c r="E159" s="52"/>
      <c r="F159" s="61" t="str">
        <f>IF(Tours!$AE161&gt;0,(VLOOKUP($C159,Inscription!$A$12:$G$211,5,FALSE))," ")</f>
        <v> </v>
      </c>
      <c r="G159" s="10" t="str">
        <f>IF(Tours!$AE161&gt;0,(VLOOKUP($C159,Inscription!$A$12:$G$211,7,FALSE))," ")</f>
        <v> </v>
      </c>
      <c r="H159" s="61" t="str">
        <f>LEFT(IF(Tours!$AE161&gt;0,(VLOOKUP($C159,Inscription!$A$12:$G$211,6,FALSE))," "),8)</f>
        <v> </v>
      </c>
      <c r="I159" s="21">
        <f>Tours!AG161</f>
        <v>0</v>
      </c>
      <c r="J159" s="122" t="str">
        <f>IF(COUNTIF($F$4:$F159,F159)&lt;2,$F159," ")</f>
        <v> </v>
      </c>
      <c r="K159" s="122">
        <f t="shared" si="30"/>
        <v>156</v>
      </c>
      <c r="L159" s="122" t="str">
        <f>IF(COUNTIF($F$4:$F159,F159)&lt;3,$F159," ")</f>
        <v> </v>
      </c>
      <c r="M159" s="122">
        <f t="shared" si="31"/>
        <v>156</v>
      </c>
      <c r="N159" s="123">
        <f t="shared" si="32"/>
      </c>
      <c r="O159" s="123">
        <f t="shared" si="33"/>
        <v>1000</v>
      </c>
      <c r="P159" s="122" t="str">
        <f>IF(COUNTIF($F$4:$F159,J159)&lt;4,$F159," ")</f>
        <v> </v>
      </c>
      <c r="Q159" s="122">
        <f t="shared" si="34"/>
        <v>156</v>
      </c>
      <c r="R159" s="123">
        <f t="shared" si="35"/>
      </c>
      <c r="S159" s="123">
        <f t="shared" si="36"/>
      </c>
      <c r="T159" s="122">
        <f t="shared" si="37"/>
      </c>
      <c r="U159" s="76" t="str">
        <f t="shared" si="27"/>
        <v>X</v>
      </c>
      <c r="V159" s="124">
        <f t="shared" si="28"/>
        <v>156</v>
      </c>
      <c r="W159" s="133" t="str">
        <f>IF(Tours!$AE161&gt;0,(VLOOKUP($C159,Inscription!$A$12:$H$211,6,FALSE))," ")</f>
        <v> </v>
      </c>
      <c r="X159" s="54">
        <f>IF(Tours!AE161&gt;0,LEFT(H159,1),"")</f>
      </c>
    </row>
    <row r="160" spans="1:24" ht="15">
      <c r="A160" s="131">
        <f t="shared" si="29"/>
        <v>157</v>
      </c>
      <c r="B160" s="132">
        <v>157</v>
      </c>
      <c r="C160" s="20">
        <f>IF(Tours!AE162&gt;0,Tours!AE162,"")</f>
      </c>
      <c r="D160" s="51" t="str">
        <f>IF(Tours!$AE162&gt;0,CONCATENATE((VLOOKUP($C160,Inscription!$A$12:$G$211,3,FALSE)),"   ",(VLOOKUP($C160,Inscription!$A$12:$G$211,4,FALSE)))," ")</f>
        <v> </v>
      </c>
      <c r="E160" s="52"/>
      <c r="F160" s="61" t="str">
        <f>IF(Tours!$AE162&gt;0,(VLOOKUP($C160,Inscription!$A$12:$G$211,5,FALSE))," ")</f>
        <v> </v>
      </c>
      <c r="G160" s="10" t="str">
        <f>IF(Tours!$AE162&gt;0,(VLOOKUP($C160,Inscription!$A$12:$G$211,7,FALSE))," ")</f>
        <v> </v>
      </c>
      <c r="H160" s="61" t="str">
        <f>LEFT(IF(Tours!$AE162&gt;0,(VLOOKUP($C160,Inscription!$A$12:$G$211,6,FALSE))," "),8)</f>
        <v> </v>
      </c>
      <c r="I160" s="21">
        <f>Tours!AG162</f>
        <v>0</v>
      </c>
      <c r="J160" s="122" t="str">
        <f>IF(COUNTIF($F$4:$F160,F160)&lt;2,$F160," ")</f>
        <v> </v>
      </c>
      <c r="K160" s="122">
        <f t="shared" si="30"/>
        <v>157</v>
      </c>
      <c r="L160" s="122" t="str">
        <f>IF(COUNTIF($F$4:$F160,F160)&lt;3,$F160," ")</f>
        <v> </v>
      </c>
      <c r="M160" s="122">
        <f t="shared" si="31"/>
        <v>157</v>
      </c>
      <c r="N160" s="123">
        <f t="shared" si="32"/>
      </c>
      <c r="O160" s="123">
        <f t="shared" si="33"/>
        <v>1000</v>
      </c>
      <c r="P160" s="122" t="str">
        <f>IF(COUNTIF($F$4:$F160,J160)&lt;4,$F160," ")</f>
        <v> </v>
      </c>
      <c r="Q160" s="122">
        <f t="shared" si="34"/>
        <v>157</v>
      </c>
      <c r="R160" s="123">
        <f t="shared" si="35"/>
      </c>
      <c r="S160" s="123">
        <f t="shared" si="36"/>
      </c>
      <c r="T160" s="122">
        <f t="shared" si="37"/>
      </c>
      <c r="U160" s="76" t="str">
        <f t="shared" si="27"/>
        <v>X</v>
      </c>
      <c r="V160" s="124">
        <f t="shared" si="28"/>
        <v>157</v>
      </c>
      <c r="W160" s="133" t="str">
        <f>IF(Tours!$AE162&gt;0,(VLOOKUP($C160,Inscription!$A$12:$H$211,6,FALSE))," ")</f>
        <v> </v>
      </c>
      <c r="X160" s="54">
        <f>IF(Tours!AE162&gt;0,LEFT(H160,1),"")</f>
      </c>
    </row>
    <row r="161" spans="1:24" ht="15">
      <c r="A161" s="131">
        <f t="shared" si="29"/>
        <v>158</v>
      </c>
      <c r="B161" s="132">
        <v>158</v>
      </c>
      <c r="C161" s="20">
        <f>IF(Tours!AE163&gt;0,Tours!AE163,"")</f>
      </c>
      <c r="D161" s="51" t="str">
        <f>IF(Tours!$AE163&gt;0,CONCATENATE((VLOOKUP($C161,Inscription!$A$12:$G$211,3,FALSE)),"   ",(VLOOKUP($C161,Inscription!$A$12:$G$211,4,FALSE)))," ")</f>
        <v> </v>
      </c>
      <c r="E161" s="52"/>
      <c r="F161" s="61" t="str">
        <f>IF(Tours!$AE163&gt;0,(VLOOKUP($C161,Inscription!$A$12:$G$211,5,FALSE))," ")</f>
        <v> </v>
      </c>
      <c r="G161" s="10" t="str">
        <f>IF(Tours!$AE163&gt;0,(VLOOKUP($C161,Inscription!$A$12:$G$211,7,FALSE))," ")</f>
        <v> </v>
      </c>
      <c r="H161" s="61" t="str">
        <f>LEFT(IF(Tours!$AE163&gt;0,(VLOOKUP($C161,Inscription!$A$12:$G$211,6,FALSE))," "),8)</f>
        <v> </v>
      </c>
      <c r="I161" s="21">
        <f>Tours!AG163</f>
        <v>0</v>
      </c>
      <c r="J161" s="122" t="str">
        <f>IF(COUNTIF($F$4:$F161,F161)&lt;2,$F161," ")</f>
        <v> </v>
      </c>
      <c r="K161" s="122">
        <f t="shared" si="30"/>
        <v>158</v>
      </c>
      <c r="L161" s="122" t="str">
        <f>IF(COUNTIF($F$4:$F161,F161)&lt;3,$F161," ")</f>
        <v> </v>
      </c>
      <c r="M161" s="122">
        <f t="shared" si="31"/>
        <v>158</v>
      </c>
      <c r="N161" s="123">
        <f t="shared" si="32"/>
      </c>
      <c r="O161" s="123">
        <f t="shared" si="33"/>
        <v>1000</v>
      </c>
      <c r="P161" s="122" t="str">
        <f>IF(COUNTIF($F$4:$F161,J161)&lt;4,$F161," ")</f>
        <v> </v>
      </c>
      <c r="Q161" s="122">
        <f t="shared" si="34"/>
        <v>158</v>
      </c>
      <c r="R161" s="123">
        <f t="shared" si="35"/>
      </c>
      <c r="S161" s="123">
        <f t="shared" si="36"/>
      </c>
      <c r="T161" s="122">
        <f t="shared" si="37"/>
      </c>
      <c r="U161" s="76" t="str">
        <f t="shared" si="27"/>
        <v>X</v>
      </c>
      <c r="V161" s="124">
        <f t="shared" si="28"/>
        <v>158</v>
      </c>
      <c r="W161" s="133" t="str">
        <f>IF(Tours!$AE163&gt;0,(VLOOKUP($C161,Inscription!$A$12:$H$211,6,FALSE))," ")</f>
        <v> </v>
      </c>
      <c r="X161" s="54">
        <f>IF(Tours!AE163&gt;0,LEFT(H161,1),"")</f>
      </c>
    </row>
    <row r="162" spans="1:24" ht="15">
      <c r="A162" s="131">
        <f t="shared" si="29"/>
        <v>159</v>
      </c>
      <c r="B162" s="132">
        <v>159</v>
      </c>
      <c r="C162" s="20">
        <f>IF(Tours!AE164&gt;0,Tours!AE164,"")</f>
      </c>
      <c r="D162" s="51" t="str">
        <f>IF(Tours!$AE164&gt;0,CONCATENATE((VLOOKUP($C162,Inscription!$A$12:$G$211,3,FALSE)),"   ",(VLOOKUP($C162,Inscription!$A$12:$G$211,4,FALSE)))," ")</f>
        <v> </v>
      </c>
      <c r="E162" s="52"/>
      <c r="F162" s="61" t="str">
        <f>IF(Tours!$AE164&gt;0,(VLOOKUP($C162,Inscription!$A$12:$G$211,5,FALSE))," ")</f>
        <v> </v>
      </c>
      <c r="G162" s="10" t="str">
        <f>IF(Tours!$AE164&gt;0,(VLOOKUP($C162,Inscription!$A$12:$G$211,7,FALSE))," ")</f>
        <v> </v>
      </c>
      <c r="H162" s="61" t="str">
        <f>LEFT(IF(Tours!$AE164&gt;0,(VLOOKUP($C162,Inscription!$A$12:$G$211,6,FALSE))," "),8)</f>
        <v> </v>
      </c>
      <c r="I162" s="21">
        <f>Tours!AG164</f>
        <v>0</v>
      </c>
      <c r="J162" s="122" t="str">
        <f>IF(COUNTIF($F$4:$F162,F162)&lt;2,$F162," ")</f>
        <v> </v>
      </c>
      <c r="K162" s="122">
        <f t="shared" si="30"/>
        <v>159</v>
      </c>
      <c r="L162" s="122" t="str">
        <f>IF(COUNTIF($F$4:$F162,F162)&lt;3,$F162," ")</f>
        <v> </v>
      </c>
      <c r="M162" s="122">
        <f t="shared" si="31"/>
        <v>159</v>
      </c>
      <c r="N162" s="123">
        <f t="shared" si="32"/>
      </c>
      <c r="O162" s="123">
        <f t="shared" si="33"/>
        <v>1000</v>
      </c>
      <c r="P162" s="122" t="str">
        <f>IF(COUNTIF($F$4:$F162,J162)&lt;4,$F162," ")</f>
        <v> </v>
      </c>
      <c r="Q162" s="122">
        <f t="shared" si="34"/>
        <v>159</v>
      </c>
      <c r="R162" s="123">
        <f t="shared" si="35"/>
      </c>
      <c r="S162" s="123">
        <f t="shared" si="36"/>
      </c>
      <c r="T162" s="122">
        <f t="shared" si="37"/>
      </c>
      <c r="U162" s="76" t="str">
        <f t="shared" si="27"/>
        <v>X</v>
      </c>
      <c r="V162" s="124">
        <f t="shared" si="28"/>
        <v>159</v>
      </c>
      <c r="W162" s="133" t="str">
        <f>IF(Tours!$AE164&gt;0,(VLOOKUP($C162,Inscription!$A$12:$H$211,6,FALSE))," ")</f>
        <v> </v>
      </c>
      <c r="X162" s="54">
        <f>IF(Tours!AE164&gt;0,LEFT(H162,1),"")</f>
      </c>
    </row>
    <row r="163" spans="1:24" ht="15">
      <c r="A163" s="131">
        <f t="shared" si="29"/>
        <v>160</v>
      </c>
      <c r="B163" s="132">
        <v>160</v>
      </c>
      <c r="C163" s="20">
        <f>IF(Tours!AE165&gt;0,Tours!AE165,"")</f>
      </c>
      <c r="D163" s="51" t="str">
        <f>IF(Tours!$AE165&gt;0,CONCATENATE((VLOOKUP($C163,Inscription!$A$12:$G$211,3,FALSE)),"   ",(VLOOKUP($C163,Inscription!$A$12:$G$211,4,FALSE)))," ")</f>
        <v> </v>
      </c>
      <c r="E163" s="52"/>
      <c r="F163" s="61" t="str">
        <f>IF(Tours!$AE165&gt;0,(VLOOKUP($C163,Inscription!$A$12:$G$211,5,FALSE))," ")</f>
        <v> </v>
      </c>
      <c r="G163" s="10" t="str">
        <f>IF(Tours!$AE165&gt;0,(VLOOKUP($C163,Inscription!$A$12:$G$211,7,FALSE))," ")</f>
        <v> </v>
      </c>
      <c r="H163" s="61" t="str">
        <f>LEFT(IF(Tours!$AE165&gt;0,(VLOOKUP($C163,Inscription!$A$12:$G$211,6,FALSE))," "),8)</f>
        <v> </v>
      </c>
      <c r="I163" s="21">
        <f>Tours!AG165</f>
        <v>0</v>
      </c>
      <c r="J163" s="122" t="str">
        <f>IF(COUNTIF($F$4:$F163,F163)&lt;2,$F163," ")</f>
        <v> </v>
      </c>
      <c r="K163" s="122">
        <f t="shared" si="30"/>
        <v>160</v>
      </c>
      <c r="L163" s="122" t="str">
        <f>IF(COUNTIF($F$4:$F163,F163)&lt;3,$F163," ")</f>
        <v> </v>
      </c>
      <c r="M163" s="122">
        <f t="shared" si="31"/>
        <v>160</v>
      </c>
      <c r="N163" s="123">
        <f t="shared" si="32"/>
      </c>
      <c r="O163" s="123">
        <f t="shared" si="33"/>
        <v>1000</v>
      </c>
      <c r="P163" s="122" t="str">
        <f>IF(COUNTIF($F$4:$F163,J163)&lt;4,$F163," ")</f>
        <v> </v>
      </c>
      <c r="Q163" s="122">
        <f t="shared" si="34"/>
        <v>160</v>
      </c>
      <c r="R163" s="123">
        <f t="shared" si="35"/>
      </c>
      <c r="S163" s="123">
        <f t="shared" si="36"/>
      </c>
      <c r="T163" s="122">
        <f t="shared" si="37"/>
      </c>
      <c r="U163" s="76" t="str">
        <f t="shared" si="27"/>
        <v>X</v>
      </c>
      <c r="V163" s="124">
        <f t="shared" si="28"/>
        <v>160</v>
      </c>
      <c r="W163" s="133" t="str">
        <f>IF(Tours!$AE165&gt;0,(VLOOKUP($C163,Inscription!$A$12:$H$211,6,FALSE))," ")</f>
        <v> </v>
      </c>
      <c r="X163" s="54">
        <f>IF(Tours!AE165&gt;0,LEFT(H163,1),"")</f>
      </c>
    </row>
    <row r="164" spans="1:24" ht="15">
      <c r="A164" s="131">
        <f t="shared" si="29"/>
        <v>161</v>
      </c>
      <c r="B164" s="132">
        <v>161</v>
      </c>
      <c r="C164" s="20">
        <f>IF(Tours!AE166&gt;0,Tours!AE166,"")</f>
      </c>
      <c r="D164" s="51" t="str">
        <f>IF(Tours!$AE166&gt;0,CONCATENATE((VLOOKUP($C164,Inscription!$A$12:$G$211,3,FALSE)),"   ",(VLOOKUP($C164,Inscription!$A$12:$G$211,4,FALSE)))," ")</f>
        <v> </v>
      </c>
      <c r="E164" s="52"/>
      <c r="F164" s="61" t="str">
        <f>IF(Tours!$AE166&gt;0,(VLOOKUP($C164,Inscription!$A$12:$G$211,5,FALSE))," ")</f>
        <v> </v>
      </c>
      <c r="G164" s="10" t="str">
        <f>IF(Tours!$AE166&gt;0,(VLOOKUP($C164,Inscription!$A$12:$G$211,7,FALSE))," ")</f>
        <v> </v>
      </c>
      <c r="H164" s="61" t="str">
        <f>LEFT(IF(Tours!$AE166&gt;0,(VLOOKUP($C164,Inscription!$A$12:$G$211,6,FALSE))," "),8)</f>
        <v> </v>
      </c>
      <c r="I164" s="21">
        <f>Tours!AG166</f>
        <v>0</v>
      </c>
      <c r="J164" s="122" t="str">
        <f>IF(COUNTIF($F$4:$F164,F164)&lt;2,$F164," ")</f>
        <v> </v>
      </c>
      <c r="K164" s="122">
        <f t="shared" si="30"/>
        <v>161</v>
      </c>
      <c r="L164" s="122" t="str">
        <f>IF(COUNTIF($F$4:$F164,F164)&lt;3,$F164," ")</f>
        <v> </v>
      </c>
      <c r="M164" s="122">
        <f t="shared" si="31"/>
        <v>161</v>
      </c>
      <c r="N164" s="123">
        <f t="shared" si="32"/>
      </c>
      <c r="O164" s="123">
        <f t="shared" si="33"/>
        <v>1000</v>
      </c>
      <c r="P164" s="122" t="str">
        <f>IF(COUNTIF($F$4:$F164,J164)&lt;4,$F164," ")</f>
        <v> </v>
      </c>
      <c r="Q164" s="122">
        <f t="shared" si="34"/>
        <v>161</v>
      </c>
      <c r="R164" s="123">
        <f t="shared" si="35"/>
      </c>
      <c r="S164" s="123">
        <f t="shared" si="36"/>
      </c>
      <c r="T164" s="122">
        <f t="shared" si="37"/>
      </c>
      <c r="U164" s="76" t="str">
        <f t="shared" si="27"/>
        <v>X</v>
      </c>
      <c r="V164" s="124">
        <f t="shared" si="28"/>
        <v>161</v>
      </c>
      <c r="W164" s="133" t="str">
        <f>IF(Tours!$AE166&gt;0,(VLOOKUP($C164,Inscription!$A$12:$H$211,6,FALSE))," ")</f>
        <v> </v>
      </c>
      <c r="X164" s="54">
        <f>IF(Tours!AE166&gt;0,LEFT(H164,1),"")</f>
      </c>
    </row>
    <row r="165" spans="1:24" ht="15">
      <c r="A165" s="131">
        <f t="shared" si="29"/>
        <v>162</v>
      </c>
      <c r="B165" s="132">
        <v>162</v>
      </c>
      <c r="C165" s="20">
        <f>IF(Tours!AE167&gt;0,Tours!AE167,"")</f>
      </c>
      <c r="D165" s="51" t="str">
        <f>IF(Tours!$AE167&gt;0,CONCATENATE((VLOOKUP($C165,Inscription!$A$12:$G$211,3,FALSE)),"   ",(VLOOKUP($C165,Inscription!$A$12:$G$211,4,FALSE)))," ")</f>
        <v> </v>
      </c>
      <c r="E165" s="52"/>
      <c r="F165" s="61" t="str">
        <f>IF(Tours!$AE167&gt;0,(VLOOKUP($C165,Inscription!$A$12:$G$211,5,FALSE))," ")</f>
        <v> </v>
      </c>
      <c r="G165" s="10" t="str">
        <f>IF(Tours!$AE167&gt;0,(VLOOKUP($C165,Inscription!$A$12:$G$211,7,FALSE))," ")</f>
        <v> </v>
      </c>
      <c r="H165" s="61" t="str">
        <f>LEFT(IF(Tours!$AE167&gt;0,(VLOOKUP($C165,Inscription!$A$12:$G$211,6,FALSE))," "),8)</f>
        <v> </v>
      </c>
      <c r="I165" s="21">
        <f>Tours!AG167</f>
        <v>0</v>
      </c>
      <c r="J165" s="122" t="str">
        <f>IF(COUNTIF($F$4:$F165,F165)&lt;2,$F165," ")</f>
        <v> </v>
      </c>
      <c r="K165" s="122">
        <f t="shared" si="30"/>
        <v>162</v>
      </c>
      <c r="L165" s="122" t="str">
        <f>IF(COUNTIF($F$4:$F165,F165)&lt;3,$F165," ")</f>
        <v> </v>
      </c>
      <c r="M165" s="122">
        <f t="shared" si="31"/>
        <v>162</v>
      </c>
      <c r="N165" s="123">
        <f t="shared" si="32"/>
      </c>
      <c r="O165" s="123">
        <f t="shared" si="33"/>
        <v>1000</v>
      </c>
      <c r="P165" s="122" t="str">
        <f>IF(COUNTIF($F$4:$F165,J165)&lt;4,$F165," ")</f>
        <v> </v>
      </c>
      <c r="Q165" s="122">
        <f t="shared" si="34"/>
        <v>162</v>
      </c>
      <c r="R165" s="123">
        <f t="shared" si="35"/>
      </c>
      <c r="S165" s="123">
        <f t="shared" si="36"/>
      </c>
      <c r="T165" s="122">
        <f t="shared" si="37"/>
      </c>
      <c r="U165" s="76" t="str">
        <f t="shared" si="27"/>
        <v>X</v>
      </c>
      <c r="V165" s="124">
        <f t="shared" si="28"/>
        <v>162</v>
      </c>
      <c r="W165" s="133" t="str">
        <f>IF(Tours!$AE167&gt;0,(VLOOKUP($C165,Inscription!$A$12:$H$211,6,FALSE))," ")</f>
        <v> </v>
      </c>
      <c r="X165" s="54">
        <f>IF(Tours!AE167&gt;0,LEFT(H165,1),"")</f>
      </c>
    </row>
    <row r="166" spans="1:24" ht="15">
      <c r="A166" s="131">
        <f t="shared" si="29"/>
        <v>163</v>
      </c>
      <c r="B166" s="132">
        <v>163</v>
      </c>
      <c r="C166" s="20">
        <f>IF(Tours!AE168&gt;0,Tours!AE168,"")</f>
      </c>
      <c r="D166" s="51" t="str">
        <f>IF(Tours!$AE168&gt;0,CONCATENATE((VLOOKUP($C166,Inscription!$A$12:$G$211,3,FALSE)),"   ",(VLOOKUP($C166,Inscription!$A$12:$G$211,4,FALSE)))," ")</f>
        <v> </v>
      </c>
      <c r="E166" s="52"/>
      <c r="F166" s="61" t="str">
        <f>IF(Tours!$AE168&gt;0,(VLOOKUP($C166,Inscription!$A$12:$G$211,5,FALSE))," ")</f>
        <v> </v>
      </c>
      <c r="G166" s="10" t="str">
        <f>IF(Tours!$AE168&gt;0,(VLOOKUP($C166,Inscription!$A$12:$G$211,7,FALSE))," ")</f>
        <v> </v>
      </c>
      <c r="H166" s="61" t="str">
        <f>LEFT(IF(Tours!$AE168&gt;0,(VLOOKUP($C166,Inscription!$A$12:$G$211,6,FALSE))," "),8)</f>
        <v> </v>
      </c>
      <c r="I166" s="21">
        <f>Tours!AG168</f>
        <v>0</v>
      </c>
      <c r="J166" s="122" t="str">
        <f>IF(COUNTIF($F$4:$F166,F166)&lt;2,$F166," ")</f>
        <v> </v>
      </c>
      <c r="K166" s="122">
        <f t="shared" si="30"/>
        <v>163</v>
      </c>
      <c r="L166" s="122" t="str">
        <f>IF(COUNTIF($F$4:$F166,F166)&lt;3,$F166," ")</f>
        <v> </v>
      </c>
      <c r="M166" s="122">
        <f t="shared" si="31"/>
        <v>163</v>
      </c>
      <c r="N166" s="123">
        <f t="shared" si="32"/>
      </c>
      <c r="O166" s="123">
        <f t="shared" si="33"/>
        <v>1000</v>
      </c>
      <c r="P166" s="122" t="str">
        <f>IF(COUNTIF($F$4:$F166,J166)&lt;4,$F166," ")</f>
        <v> </v>
      </c>
      <c r="Q166" s="122">
        <f t="shared" si="34"/>
        <v>163</v>
      </c>
      <c r="R166" s="123">
        <f t="shared" si="35"/>
      </c>
      <c r="S166" s="123">
        <f t="shared" si="36"/>
      </c>
      <c r="T166" s="122">
        <f t="shared" si="37"/>
      </c>
      <c r="U166" s="76" t="str">
        <f t="shared" si="27"/>
        <v>X</v>
      </c>
      <c r="V166" s="124">
        <f t="shared" si="28"/>
        <v>163</v>
      </c>
      <c r="W166" s="133" t="str">
        <f>IF(Tours!$AE168&gt;0,(VLOOKUP($C166,Inscription!$A$12:$H$211,6,FALSE))," ")</f>
        <v> </v>
      </c>
      <c r="X166" s="54">
        <f>IF(Tours!AE168&gt;0,LEFT(H166,1),"")</f>
      </c>
    </row>
    <row r="167" spans="1:24" ht="15">
      <c r="A167" s="131">
        <f t="shared" si="29"/>
        <v>164</v>
      </c>
      <c r="B167" s="132">
        <v>164</v>
      </c>
      <c r="C167" s="20">
        <f>IF(Tours!AE169&gt;0,Tours!AE169,"")</f>
      </c>
      <c r="D167" s="51" t="str">
        <f>IF(Tours!$AE169&gt;0,CONCATENATE((VLOOKUP($C167,Inscription!$A$12:$G$211,3,FALSE)),"   ",(VLOOKUP($C167,Inscription!$A$12:$G$211,4,FALSE)))," ")</f>
        <v> </v>
      </c>
      <c r="E167" s="52"/>
      <c r="F167" s="61" t="str">
        <f>IF(Tours!$AE169&gt;0,(VLOOKUP($C167,Inscription!$A$12:$G$211,5,FALSE))," ")</f>
        <v> </v>
      </c>
      <c r="G167" s="10" t="str">
        <f>IF(Tours!$AE169&gt;0,(VLOOKUP($C167,Inscription!$A$12:$G$211,7,FALSE))," ")</f>
        <v> </v>
      </c>
      <c r="H167" s="61" t="str">
        <f>LEFT(IF(Tours!$AE169&gt;0,(VLOOKUP($C167,Inscription!$A$12:$G$211,6,FALSE))," "),8)</f>
        <v> </v>
      </c>
      <c r="I167" s="21">
        <f>Tours!AG169</f>
        <v>0</v>
      </c>
      <c r="J167" s="122" t="str">
        <f>IF(COUNTIF($F$4:$F167,F167)&lt;2,$F167," ")</f>
        <v> </v>
      </c>
      <c r="K167" s="122">
        <f t="shared" si="30"/>
        <v>164</v>
      </c>
      <c r="L167" s="122" t="str">
        <f>IF(COUNTIF($F$4:$F167,F167)&lt;3,$F167," ")</f>
        <v> </v>
      </c>
      <c r="M167" s="122">
        <f t="shared" si="31"/>
        <v>164</v>
      </c>
      <c r="N167" s="123">
        <f t="shared" si="32"/>
      </c>
      <c r="O167" s="123">
        <f t="shared" si="33"/>
        <v>1000</v>
      </c>
      <c r="P167" s="122" t="str">
        <f>IF(COUNTIF($F$4:$F167,J167)&lt;4,$F167," ")</f>
        <v> </v>
      </c>
      <c r="Q167" s="122">
        <f t="shared" si="34"/>
        <v>164</v>
      </c>
      <c r="R167" s="123">
        <f t="shared" si="35"/>
      </c>
      <c r="S167" s="123">
        <f t="shared" si="36"/>
      </c>
      <c r="T167" s="122">
        <f t="shared" si="37"/>
      </c>
      <c r="U167" s="76" t="str">
        <f t="shared" si="27"/>
        <v>X</v>
      </c>
      <c r="V167" s="124">
        <f t="shared" si="28"/>
        <v>164</v>
      </c>
      <c r="W167" s="133" t="str">
        <f>IF(Tours!$AE169&gt;0,(VLOOKUP($C167,Inscription!$A$12:$H$211,6,FALSE))," ")</f>
        <v> </v>
      </c>
      <c r="X167" s="54">
        <f>IF(Tours!AE169&gt;0,LEFT(H167,1),"")</f>
      </c>
    </row>
    <row r="168" spans="1:24" ht="15">
      <c r="A168" s="131">
        <f t="shared" si="29"/>
        <v>165</v>
      </c>
      <c r="B168" s="132">
        <v>165</v>
      </c>
      <c r="C168" s="20">
        <f>IF(Tours!AE170&gt;0,Tours!AE170,"")</f>
      </c>
      <c r="D168" s="51" t="str">
        <f>IF(Tours!$AE170&gt;0,CONCATENATE((VLOOKUP($C168,Inscription!$A$12:$G$211,3,FALSE)),"   ",(VLOOKUP($C168,Inscription!$A$12:$G$211,4,FALSE)))," ")</f>
        <v> </v>
      </c>
      <c r="E168" s="52"/>
      <c r="F168" s="61" t="str">
        <f>IF(Tours!$AE170&gt;0,(VLOOKUP($C168,Inscription!$A$12:$G$211,5,FALSE))," ")</f>
        <v> </v>
      </c>
      <c r="G168" s="10" t="str">
        <f>IF(Tours!$AE170&gt;0,(VLOOKUP($C168,Inscription!$A$12:$G$211,7,FALSE))," ")</f>
        <v> </v>
      </c>
      <c r="H168" s="61" t="str">
        <f>LEFT(IF(Tours!$AE170&gt;0,(VLOOKUP($C168,Inscription!$A$12:$G$211,6,FALSE))," "),8)</f>
        <v> </v>
      </c>
      <c r="I168" s="21">
        <f>Tours!AG170</f>
        <v>0</v>
      </c>
      <c r="J168" s="122" t="str">
        <f>IF(COUNTIF($F$4:$F168,F168)&lt;2,$F168," ")</f>
        <v> </v>
      </c>
      <c r="K168" s="122">
        <f t="shared" si="30"/>
        <v>165</v>
      </c>
      <c r="L168" s="122" t="str">
        <f>IF(COUNTIF($F$4:$F168,F168)&lt;3,$F168," ")</f>
        <v> </v>
      </c>
      <c r="M168" s="122">
        <f t="shared" si="31"/>
        <v>165</v>
      </c>
      <c r="N168" s="123">
        <f t="shared" si="32"/>
      </c>
      <c r="O168" s="123">
        <f t="shared" si="33"/>
        <v>1000</v>
      </c>
      <c r="P168" s="122" t="str">
        <f>IF(COUNTIF($F$4:$F168,J168)&lt;4,$F168," ")</f>
        <v> </v>
      </c>
      <c r="Q168" s="122">
        <f t="shared" si="34"/>
        <v>165</v>
      </c>
      <c r="R168" s="123">
        <f t="shared" si="35"/>
      </c>
      <c r="S168" s="123">
        <f t="shared" si="36"/>
      </c>
      <c r="T168" s="122">
        <f t="shared" si="37"/>
      </c>
      <c r="U168" s="76" t="str">
        <f t="shared" si="27"/>
        <v>X</v>
      </c>
      <c r="V168" s="124">
        <f t="shared" si="28"/>
        <v>165</v>
      </c>
      <c r="W168" s="133" t="str">
        <f>IF(Tours!$AE170&gt;0,(VLOOKUP($C168,Inscription!$A$12:$H$211,6,FALSE))," ")</f>
        <v> </v>
      </c>
      <c r="X168" s="54">
        <f>IF(Tours!AE170&gt;0,LEFT(H168,1),"")</f>
      </c>
    </row>
    <row r="169" spans="1:24" ht="15">
      <c r="A169" s="131">
        <f t="shared" si="29"/>
        <v>166</v>
      </c>
      <c r="B169" s="132">
        <v>166</v>
      </c>
      <c r="C169" s="20">
        <f>IF(Tours!AE171&gt;0,Tours!AE171,"")</f>
      </c>
      <c r="D169" s="51" t="str">
        <f>IF(Tours!$AE171&gt;0,CONCATENATE((VLOOKUP($C169,Inscription!$A$12:$G$211,3,FALSE)),"   ",(VLOOKUP($C169,Inscription!$A$12:$G$211,4,FALSE)))," ")</f>
        <v> </v>
      </c>
      <c r="E169" s="52"/>
      <c r="F169" s="61" t="str">
        <f>IF(Tours!$AE171&gt;0,(VLOOKUP($C169,Inscription!$A$12:$G$211,5,FALSE))," ")</f>
        <v> </v>
      </c>
      <c r="G169" s="10" t="str">
        <f>IF(Tours!$AE171&gt;0,(VLOOKUP($C169,Inscription!$A$12:$G$211,7,FALSE))," ")</f>
        <v> </v>
      </c>
      <c r="H169" s="61" t="str">
        <f>LEFT(IF(Tours!$AE171&gt;0,(VLOOKUP($C169,Inscription!$A$12:$G$211,6,FALSE))," "),8)</f>
        <v> </v>
      </c>
      <c r="I169" s="21">
        <f>Tours!AG171</f>
        <v>0</v>
      </c>
      <c r="J169" s="122" t="str">
        <f>IF(COUNTIF($F$4:$F169,F169)&lt;2,$F169," ")</f>
        <v> </v>
      </c>
      <c r="K169" s="122">
        <f t="shared" si="30"/>
        <v>166</v>
      </c>
      <c r="L169" s="122" t="str">
        <f>IF(COUNTIF($F$4:$F169,F169)&lt;3,$F169," ")</f>
        <v> </v>
      </c>
      <c r="M169" s="122">
        <f t="shared" si="31"/>
        <v>166</v>
      </c>
      <c r="N169" s="123">
        <f t="shared" si="32"/>
      </c>
      <c r="O169" s="123">
        <f t="shared" si="33"/>
        <v>1000</v>
      </c>
      <c r="P169" s="122" t="str">
        <f>IF(COUNTIF($F$4:$F169,J169)&lt;4,$F169," ")</f>
        <v> </v>
      </c>
      <c r="Q169" s="122">
        <f t="shared" si="34"/>
        <v>166</v>
      </c>
      <c r="R169" s="123">
        <f t="shared" si="35"/>
      </c>
      <c r="S169" s="123">
        <f t="shared" si="36"/>
      </c>
      <c r="T169" s="122">
        <f t="shared" si="37"/>
      </c>
      <c r="U169" s="76" t="str">
        <f t="shared" si="27"/>
        <v>X</v>
      </c>
      <c r="V169" s="124">
        <f t="shared" si="28"/>
        <v>166</v>
      </c>
      <c r="W169" s="133" t="str">
        <f>IF(Tours!$AE171&gt;0,(VLOOKUP($C169,Inscription!$A$12:$H$211,6,FALSE))," ")</f>
        <v> </v>
      </c>
      <c r="X169" s="54">
        <f>IF(Tours!AE171&gt;0,LEFT(H169,1),"")</f>
      </c>
    </row>
    <row r="170" spans="1:24" ht="15">
      <c r="A170" s="131">
        <f t="shared" si="29"/>
        <v>167</v>
      </c>
      <c r="B170" s="132">
        <v>167</v>
      </c>
      <c r="C170" s="20">
        <f>IF(Tours!AE172&gt;0,Tours!AE172,"")</f>
      </c>
      <c r="D170" s="51" t="str">
        <f>IF(Tours!$AE172&gt;0,CONCATENATE((VLOOKUP($C170,Inscription!$A$12:$G$211,3,FALSE)),"   ",(VLOOKUP($C170,Inscription!$A$12:$G$211,4,FALSE)))," ")</f>
        <v> </v>
      </c>
      <c r="E170" s="52"/>
      <c r="F170" s="61" t="str">
        <f>IF(Tours!$AE172&gt;0,(VLOOKUP($C170,Inscription!$A$12:$G$211,5,FALSE))," ")</f>
        <v> </v>
      </c>
      <c r="G170" s="10" t="str">
        <f>IF(Tours!$AE172&gt;0,(VLOOKUP($C170,Inscription!$A$12:$G$211,7,FALSE))," ")</f>
        <v> </v>
      </c>
      <c r="H170" s="61" t="str">
        <f>LEFT(IF(Tours!$AE172&gt;0,(VLOOKUP($C170,Inscription!$A$12:$G$211,6,FALSE))," "),8)</f>
        <v> </v>
      </c>
      <c r="I170" s="21">
        <f>Tours!AG172</f>
        <v>0</v>
      </c>
      <c r="J170" s="122" t="str">
        <f>IF(COUNTIF($F$4:$F170,F170)&lt;2,$F170," ")</f>
        <v> </v>
      </c>
      <c r="K170" s="122">
        <f t="shared" si="30"/>
        <v>167</v>
      </c>
      <c r="L170" s="122" t="str">
        <f>IF(COUNTIF($F$4:$F170,F170)&lt;3,$F170," ")</f>
        <v> </v>
      </c>
      <c r="M170" s="122">
        <f t="shared" si="31"/>
        <v>167</v>
      </c>
      <c r="N170" s="123">
        <f t="shared" si="32"/>
      </c>
      <c r="O170" s="123">
        <f t="shared" si="33"/>
        <v>1000</v>
      </c>
      <c r="P170" s="122" t="str">
        <f>IF(COUNTIF($F$4:$F170,J170)&lt;4,$F170," ")</f>
        <v> </v>
      </c>
      <c r="Q170" s="122">
        <f t="shared" si="34"/>
        <v>167</v>
      </c>
      <c r="R170" s="123">
        <f t="shared" si="35"/>
      </c>
      <c r="S170" s="123">
        <f t="shared" si="36"/>
      </c>
      <c r="T170" s="122">
        <f t="shared" si="37"/>
      </c>
      <c r="U170" s="76" t="str">
        <f t="shared" si="27"/>
        <v>X</v>
      </c>
      <c r="V170" s="124">
        <f t="shared" si="28"/>
        <v>167</v>
      </c>
      <c r="W170" s="133" t="str">
        <f>IF(Tours!$AE172&gt;0,(VLOOKUP($C170,Inscription!$A$12:$H$211,6,FALSE))," ")</f>
        <v> </v>
      </c>
      <c r="X170" s="54">
        <f>IF(Tours!AE172&gt;0,LEFT(H170,1),"")</f>
      </c>
    </row>
    <row r="171" spans="1:24" ht="15">
      <c r="A171" s="131">
        <f t="shared" si="29"/>
        <v>168</v>
      </c>
      <c r="B171" s="132">
        <v>168</v>
      </c>
      <c r="C171" s="20">
        <f>IF(Tours!AE173&gt;0,Tours!AE173,"")</f>
      </c>
      <c r="D171" s="51" t="str">
        <f>IF(Tours!$AE173&gt;0,CONCATENATE((VLOOKUP($C171,Inscription!$A$12:$G$211,3,FALSE)),"   ",(VLOOKUP($C171,Inscription!$A$12:$G$211,4,FALSE)))," ")</f>
        <v> </v>
      </c>
      <c r="E171" s="52"/>
      <c r="F171" s="61" t="str">
        <f>IF(Tours!$AE173&gt;0,(VLOOKUP($C171,Inscription!$A$12:$G$211,5,FALSE))," ")</f>
        <v> </v>
      </c>
      <c r="G171" s="10" t="str">
        <f>IF(Tours!$AE173&gt;0,(VLOOKUP($C171,Inscription!$A$12:$G$211,7,FALSE))," ")</f>
        <v> </v>
      </c>
      <c r="H171" s="61" t="str">
        <f>LEFT(IF(Tours!$AE173&gt;0,(VLOOKUP($C171,Inscription!$A$12:$G$211,6,FALSE))," "),8)</f>
        <v> </v>
      </c>
      <c r="I171" s="21">
        <f>Tours!AG173</f>
        <v>0</v>
      </c>
      <c r="J171" s="122" t="str">
        <f>IF(COUNTIF($F$4:$F171,F171)&lt;2,$F171," ")</f>
        <v> </v>
      </c>
      <c r="K171" s="122">
        <f t="shared" si="30"/>
        <v>168</v>
      </c>
      <c r="L171" s="122" t="str">
        <f>IF(COUNTIF($F$4:$F171,F171)&lt;3,$F171," ")</f>
        <v> </v>
      </c>
      <c r="M171" s="122">
        <f t="shared" si="31"/>
        <v>168</v>
      </c>
      <c r="N171" s="123">
        <f t="shared" si="32"/>
      </c>
      <c r="O171" s="123">
        <f t="shared" si="33"/>
        <v>1000</v>
      </c>
      <c r="P171" s="122" t="str">
        <f>IF(COUNTIF($F$4:$F171,J171)&lt;4,$F171," ")</f>
        <v> </v>
      </c>
      <c r="Q171" s="122">
        <f t="shared" si="34"/>
        <v>168</v>
      </c>
      <c r="R171" s="123">
        <f t="shared" si="35"/>
      </c>
      <c r="S171" s="123">
        <f t="shared" si="36"/>
      </c>
      <c r="T171" s="122">
        <f t="shared" si="37"/>
      </c>
      <c r="U171" s="76" t="str">
        <f t="shared" si="27"/>
        <v>X</v>
      </c>
      <c r="V171" s="124">
        <f t="shared" si="28"/>
        <v>168</v>
      </c>
      <c r="W171" s="133" t="str">
        <f>IF(Tours!$AE173&gt;0,(VLOOKUP($C171,Inscription!$A$12:$H$211,6,FALSE))," ")</f>
        <v> </v>
      </c>
      <c r="X171" s="54">
        <f>IF(Tours!AE173&gt;0,LEFT(H171,1),"")</f>
      </c>
    </row>
    <row r="172" spans="1:24" ht="15">
      <c r="A172" s="131">
        <f t="shared" si="29"/>
        <v>169</v>
      </c>
      <c r="B172" s="132">
        <v>169</v>
      </c>
      <c r="C172" s="20">
        <f>IF(Tours!AE174&gt;0,Tours!AE174,"")</f>
      </c>
      <c r="D172" s="51" t="str">
        <f>IF(Tours!$AE174&gt;0,CONCATENATE((VLOOKUP($C172,Inscription!$A$12:$G$211,3,FALSE)),"   ",(VLOOKUP($C172,Inscription!$A$12:$G$211,4,FALSE)))," ")</f>
        <v> </v>
      </c>
      <c r="E172" s="52"/>
      <c r="F172" s="61" t="str">
        <f>IF(Tours!$AE174&gt;0,(VLOOKUP($C172,Inscription!$A$12:$G$211,5,FALSE))," ")</f>
        <v> </v>
      </c>
      <c r="G172" s="10" t="str">
        <f>IF(Tours!$AE174&gt;0,(VLOOKUP($C172,Inscription!$A$12:$G$211,7,FALSE))," ")</f>
        <v> </v>
      </c>
      <c r="H172" s="61" t="str">
        <f>LEFT(IF(Tours!$AE174&gt;0,(VLOOKUP($C172,Inscription!$A$12:$G$211,6,FALSE))," "),8)</f>
        <v> </v>
      </c>
      <c r="I172" s="21">
        <f>Tours!AG174</f>
        <v>0</v>
      </c>
      <c r="J172" s="122" t="str">
        <f>IF(COUNTIF($F$4:$F172,F172)&lt;2,$F172," ")</f>
        <v> </v>
      </c>
      <c r="K172" s="122">
        <f t="shared" si="30"/>
        <v>169</v>
      </c>
      <c r="L172" s="122" t="str">
        <f>IF(COUNTIF($F$4:$F172,F172)&lt;3,$F172," ")</f>
        <v> </v>
      </c>
      <c r="M172" s="122">
        <f t="shared" si="31"/>
        <v>169</v>
      </c>
      <c r="N172" s="123">
        <f t="shared" si="32"/>
      </c>
      <c r="O172" s="123">
        <f t="shared" si="33"/>
        <v>1000</v>
      </c>
      <c r="P172" s="122" t="str">
        <f>IF(COUNTIF($F$4:$F172,J172)&lt;4,$F172," ")</f>
        <v> </v>
      </c>
      <c r="Q172" s="122">
        <f t="shared" si="34"/>
        <v>169</v>
      </c>
      <c r="R172" s="123">
        <f t="shared" si="35"/>
      </c>
      <c r="S172" s="123">
        <f t="shared" si="36"/>
      </c>
      <c r="T172" s="122">
        <f t="shared" si="37"/>
      </c>
      <c r="U172" s="76" t="str">
        <f t="shared" si="27"/>
        <v>X</v>
      </c>
      <c r="V172" s="124">
        <f t="shared" si="28"/>
        <v>169</v>
      </c>
      <c r="W172" s="133" t="str">
        <f>IF(Tours!$AE174&gt;0,(VLOOKUP($C172,Inscription!$A$12:$H$211,6,FALSE))," ")</f>
        <v> </v>
      </c>
      <c r="X172" s="54">
        <f>IF(Tours!AE174&gt;0,LEFT(H172,1),"")</f>
      </c>
    </row>
    <row r="173" spans="1:24" ht="15">
      <c r="A173" s="131">
        <f t="shared" si="29"/>
        <v>170</v>
      </c>
      <c r="B173" s="132">
        <v>170</v>
      </c>
      <c r="C173" s="20">
        <f>IF(Tours!AE175&gt;0,Tours!AE175,"")</f>
      </c>
      <c r="D173" s="51" t="str">
        <f>IF(Tours!$AE175&gt;0,CONCATENATE((VLOOKUP($C173,Inscription!$A$12:$G$211,3,FALSE)),"   ",(VLOOKUP($C173,Inscription!$A$12:$G$211,4,FALSE)))," ")</f>
        <v> </v>
      </c>
      <c r="E173" s="52"/>
      <c r="F173" s="61" t="str">
        <f>IF(Tours!$AE175&gt;0,(VLOOKUP($C173,Inscription!$A$12:$G$211,5,FALSE))," ")</f>
        <v> </v>
      </c>
      <c r="G173" s="10" t="str">
        <f>IF(Tours!$AE175&gt;0,(VLOOKUP($C173,Inscription!$A$12:$G$211,7,FALSE))," ")</f>
        <v> </v>
      </c>
      <c r="H173" s="61" t="str">
        <f>LEFT(IF(Tours!$AE175&gt;0,(VLOOKUP($C173,Inscription!$A$12:$G$211,6,FALSE))," "),8)</f>
        <v> </v>
      </c>
      <c r="I173" s="21">
        <f>Tours!AG175</f>
        <v>0</v>
      </c>
      <c r="J173" s="122" t="str">
        <f>IF(COUNTIF($F$4:$F173,F173)&lt;2,$F173," ")</f>
        <v> </v>
      </c>
      <c r="K173" s="122">
        <f t="shared" si="30"/>
        <v>170</v>
      </c>
      <c r="L173" s="122" t="str">
        <f>IF(COUNTIF($F$4:$F173,F173)&lt;3,$F173," ")</f>
        <v> </v>
      </c>
      <c r="M173" s="122">
        <f t="shared" si="31"/>
        <v>170</v>
      </c>
      <c r="N173" s="123">
        <f t="shared" si="32"/>
      </c>
      <c r="O173" s="123">
        <f t="shared" si="33"/>
        <v>1000</v>
      </c>
      <c r="P173" s="122" t="str">
        <f>IF(COUNTIF($F$4:$F173,J173)&lt;4,$F173," ")</f>
        <v> </v>
      </c>
      <c r="Q173" s="122">
        <f t="shared" si="34"/>
        <v>170</v>
      </c>
      <c r="R173" s="123">
        <f t="shared" si="35"/>
      </c>
      <c r="S173" s="123">
        <f t="shared" si="36"/>
      </c>
      <c r="T173" s="122">
        <f t="shared" si="37"/>
      </c>
      <c r="U173" s="76" t="str">
        <f t="shared" si="27"/>
        <v>X</v>
      </c>
      <c r="V173" s="124">
        <f t="shared" si="28"/>
        <v>170</v>
      </c>
      <c r="W173" s="133" t="str">
        <f>IF(Tours!$AE175&gt;0,(VLOOKUP($C173,Inscription!$A$12:$H$211,6,FALSE))," ")</f>
        <v> </v>
      </c>
      <c r="X173" s="54">
        <f>IF(Tours!AE175&gt;0,LEFT(H173,1),"")</f>
      </c>
    </row>
    <row r="174" spans="1:24" ht="15">
      <c r="A174" s="131">
        <f t="shared" si="29"/>
        <v>171</v>
      </c>
      <c r="B174" s="132">
        <v>171</v>
      </c>
      <c r="C174" s="20">
        <f>IF(Tours!AE176&gt;0,Tours!AE176,"")</f>
      </c>
      <c r="D174" s="51" t="str">
        <f>IF(Tours!$AE176&gt;0,CONCATENATE((VLOOKUP($C174,Inscription!$A$12:$G$211,3,FALSE)),"   ",(VLOOKUP($C174,Inscription!$A$12:$G$211,4,FALSE)))," ")</f>
        <v> </v>
      </c>
      <c r="E174" s="52"/>
      <c r="F174" s="61" t="str">
        <f>IF(Tours!$AE176&gt;0,(VLOOKUP($C174,Inscription!$A$12:$G$211,5,FALSE))," ")</f>
        <v> </v>
      </c>
      <c r="G174" s="10" t="str">
        <f>IF(Tours!$AE176&gt;0,(VLOOKUP($C174,Inscription!$A$12:$G$211,7,FALSE))," ")</f>
        <v> </v>
      </c>
      <c r="H174" s="61" t="str">
        <f>LEFT(IF(Tours!$AE176&gt;0,(VLOOKUP($C174,Inscription!$A$12:$G$211,6,FALSE))," "),8)</f>
        <v> </v>
      </c>
      <c r="I174" s="21">
        <f>Tours!AG176</f>
        <v>0</v>
      </c>
      <c r="J174" s="122" t="str">
        <f>IF(COUNTIF($F$4:$F174,F174)&lt;2,$F174," ")</f>
        <v> </v>
      </c>
      <c r="K174" s="122">
        <f t="shared" si="30"/>
        <v>171</v>
      </c>
      <c r="L174" s="122" t="str">
        <f>IF(COUNTIF($F$4:$F174,F174)&lt;3,$F174," ")</f>
        <v> </v>
      </c>
      <c r="M174" s="122">
        <f t="shared" si="31"/>
        <v>171</v>
      </c>
      <c r="N174" s="123">
        <f t="shared" si="32"/>
      </c>
      <c r="O174" s="123">
        <f t="shared" si="33"/>
        <v>1000</v>
      </c>
      <c r="P174" s="122" t="str">
        <f>IF(COUNTIF($F$4:$F174,J174)&lt;4,$F174," ")</f>
        <v> </v>
      </c>
      <c r="Q174" s="122">
        <f t="shared" si="34"/>
        <v>171</v>
      </c>
      <c r="R174" s="123">
        <f t="shared" si="35"/>
      </c>
      <c r="S174" s="123">
        <f t="shared" si="36"/>
      </c>
      <c r="T174" s="122">
        <f t="shared" si="37"/>
      </c>
      <c r="U174" s="76" t="str">
        <f t="shared" si="27"/>
        <v>X</v>
      </c>
      <c r="V174" s="124">
        <f t="shared" si="28"/>
        <v>171</v>
      </c>
      <c r="W174" s="133" t="str">
        <f>IF(Tours!$AE176&gt;0,(VLOOKUP($C174,Inscription!$A$12:$H$211,6,FALSE))," ")</f>
        <v> </v>
      </c>
      <c r="X174" s="54">
        <f>IF(Tours!AE176&gt;0,LEFT(H174,1),"")</f>
      </c>
    </row>
    <row r="175" spans="1:24" ht="15">
      <c r="A175" s="131">
        <f t="shared" si="29"/>
        <v>172</v>
      </c>
      <c r="B175" s="132">
        <v>172</v>
      </c>
      <c r="C175" s="20">
        <f>IF(Tours!AE177&gt;0,Tours!AE177,"")</f>
      </c>
      <c r="D175" s="51" t="str">
        <f>IF(Tours!$AE177&gt;0,CONCATENATE((VLOOKUP($C175,Inscription!$A$12:$G$211,3,FALSE)),"   ",(VLOOKUP($C175,Inscription!$A$12:$G$211,4,FALSE)))," ")</f>
        <v> </v>
      </c>
      <c r="E175" s="52"/>
      <c r="F175" s="61" t="str">
        <f>IF(Tours!$AE177&gt;0,(VLOOKUP($C175,Inscription!$A$12:$G$211,5,FALSE))," ")</f>
        <v> </v>
      </c>
      <c r="G175" s="10" t="str">
        <f>IF(Tours!$AE177&gt;0,(VLOOKUP($C175,Inscription!$A$12:$G$211,7,FALSE))," ")</f>
        <v> </v>
      </c>
      <c r="H175" s="61" t="str">
        <f>LEFT(IF(Tours!$AE177&gt;0,(VLOOKUP($C175,Inscription!$A$12:$G$211,6,FALSE))," "),8)</f>
        <v> </v>
      </c>
      <c r="I175" s="21">
        <f>Tours!AG177</f>
        <v>0</v>
      </c>
      <c r="J175" s="122" t="str">
        <f>IF(COUNTIF($F$4:$F175,F175)&lt;2,$F175," ")</f>
        <v> </v>
      </c>
      <c r="K175" s="122">
        <f t="shared" si="30"/>
        <v>172</v>
      </c>
      <c r="L175" s="122" t="str">
        <f>IF(COUNTIF($F$4:$F175,F175)&lt;3,$F175," ")</f>
        <v> </v>
      </c>
      <c r="M175" s="122">
        <f t="shared" si="31"/>
        <v>172</v>
      </c>
      <c r="N175" s="123">
        <f t="shared" si="32"/>
      </c>
      <c r="O175" s="123">
        <f t="shared" si="33"/>
        <v>1000</v>
      </c>
      <c r="P175" s="122" t="str">
        <f>IF(COUNTIF($F$4:$F175,J175)&lt;4,$F175," ")</f>
        <v> </v>
      </c>
      <c r="Q175" s="122">
        <f t="shared" si="34"/>
        <v>172</v>
      </c>
      <c r="R175" s="123">
        <f t="shared" si="35"/>
      </c>
      <c r="S175" s="123">
        <f t="shared" si="36"/>
      </c>
      <c r="T175" s="122">
        <f t="shared" si="37"/>
      </c>
      <c r="U175" s="76" t="str">
        <f t="shared" si="27"/>
        <v>X</v>
      </c>
      <c r="V175" s="124">
        <f t="shared" si="28"/>
        <v>172</v>
      </c>
      <c r="W175" s="133" t="str">
        <f>IF(Tours!$AE177&gt;0,(VLOOKUP($C175,Inscription!$A$12:$H$211,6,FALSE))," ")</f>
        <v> </v>
      </c>
      <c r="X175" s="54">
        <f>IF(Tours!AE177&gt;0,LEFT(H175,1),"")</f>
      </c>
    </row>
    <row r="176" spans="1:24" ht="15">
      <c r="A176" s="131">
        <f t="shared" si="29"/>
        <v>173</v>
      </c>
      <c r="B176" s="132">
        <v>173</v>
      </c>
      <c r="C176" s="20">
        <f>IF(Tours!AE178&gt;0,Tours!AE178,"")</f>
      </c>
      <c r="D176" s="51" t="str">
        <f>IF(Tours!$AE178&gt;0,CONCATENATE((VLOOKUP($C176,Inscription!$A$12:$G$211,3,FALSE)),"   ",(VLOOKUP($C176,Inscription!$A$12:$G$211,4,FALSE)))," ")</f>
        <v> </v>
      </c>
      <c r="E176" s="52"/>
      <c r="F176" s="61" t="str">
        <f>IF(Tours!$AE178&gt;0,(VLOOKUP($C176,Inscription!$A$12:$G$211,5,FALSE))," ")</f>
        <v> </v>
      </c>
      <c r="G176" s="10" t="str">
        <f>IF(Tours!$AE178&gt;0,(VLOOKUP($C176,Inscription!$A$12:$G$211,7,FALSE))," ")</f>
        <v> </v>
      </c>
      <c r="H176" s="61" t="str">
        <f>LEFT(IF(Tours!$AE178&gt;0,(VLOOKUP($C176,Inscription!$A$12:$G$211,6,FALSE))," "),8)</f>
        <v> </v>
      </c>
      <c r="I176" s="21">
        <f>Tours!AG178</f>
        <v>0</v>
      </c>
      <c r="J176" s="122" t="str">
        <f>IF(COUNTIF($F$4:$F176,F176)&lt;2,$F176," ")</f>
        <v> </v>
      </c>
      <c r="K176" s="122">
        <f t="shared" si="30"/>
        <v>173</v>
      </c>
      <c r="L176" s="122" t="str">
        <f>IF(COUNTIF($F$4:$F176,F176)&lt;3,$F176," ")</f>
        <v> </v>
      </c>
      <c r="M176" s="122">
        <f t="shared" si="31"/>
        <v>173</v>
      </c>
      <c r="N176" s="123">
        <f t="shared" si="32"/>
      </c>
      <c r="O176" s="123">
        <f t="shared" si="33"/>
        <v>1000</v>
      </c>
      <c r="P176" s="122" t="str">
        <f>IF(COUNTIF($F$4:$F176,J176)&lt;4,$F176," ")</f>
        <v> </v>
      </c>
      <c r="Q176" s="122">
        <f t="shared" si="34"/>
        <v>173</v>
      </c>
      <c r="R176" s="123">
        <f t="shared" si="35"/>
      </c>
      <c r="S176" s="123">
        <f t="shared" si="36"/>
      </c>
      <c r="T176" s="122">
        <f t="shared" si="37"/>
      </c>
      <c r="U176" s="76" t="str">
        <f t="shared" si="27"/>
        <v>X</v>
      </c>
      <c r="V176" s="124">
        <f t="shared" si="28"/>
        <v>173</v>
      </c>
      <c r="W176" s="133" t="str">
        <f>IF(Tours!$AE178&gt;0,(VLOOKUP($C176,Inscription!$A$12:$H$211,6,FALSE))," ")</f>
        <v> </v>
      </c>
      <c r="X176" s="54">
        <f>IF(Tours!AE178&gt;0,LEFT(H176,1),"")</f>
      </c>
    </row>
    <row r="177" spans="1:24" ht="15">
      <c r="A177" s="131">
        <f t="shared" si="29"/>
        <v>174</v>
      </c>
      <c r="B177" s="132">
        <v>174</v>
      </c>
      <c r="C177" s="20">
        <f>IF(Tours!AE179&gt;0,Tours!AE179,"")</f>
      </c>
      <c r="D177" s="51" t="str">
        <f>IF(Tours!$AE179&gt;0,CONCATENATE((VLOOKUP($C177,Inscription!$A$12:$G$211,3,FALSE)),"   ",(VLOOKUP($C177,Inscription!$A$12:$G$211,4,FALSE)))," ")</f>
        <v> </v>
      </c>
      <c r="E177" s="52"/>
      <c r="F177" s="61" t="str">
        <f>IF(Tours!$AE179&gt;0,(VLOOKUP($C177,Inscription!$A$12:$G$211,5,FALSE))," ")</f>
        <v> </v>
      </c>
      <c r="G177" s="10" t="str">
        <f>IF(Tours!$AE179&gt;0,(VLOOKUP($C177,Inscription!$A$12:$G$211,7,FALSE))," ")</f>
        <v> </v>
      </c>
      <c r="H177" s="61" t="str">
        <f>LEFT(IF(Tours!$AE179&gt;0,(VLOOKUP($C177,Inscription!$A$12:$G$211,6,FALSE))," "),8)</f>
        <v> </v>
      </c>
      <c r="I177" s="21">
        <f>Tours!AG179</f>
        <v>0</v>
      </c>
      <c r="J177" s="122" t="str">
        <f>IF(COUNTIF($F$4:$F177,F177)&lt;2,$F177," ")</f>
        <v> </v>
      </c>
      <c r="K177" s="122">
        <f t="shared" si="30"/>
        <v>174</v>
      </c>
      <c r="L177" s="122" t="str">
        <f>IF(COUNTIF($F$4:$F177,F177)&lt;3,$F177," ")</f>
        <v> </v>
      </c>
      <c r="M177" s="122">
        <f t="shared" si="31"/>
        <v>174</v>
      </c>
      <c r="N177" s="123">
        <f t="shared" si="32"/>
      </c>
      <c r="O177" s="123">
        <f t="shared" si="33"/>
        <v>1000</v>
      </c>
      <c r="P177" s="122" t="str">
        <f>IF(COUNTIF($F$4:$F177,J177)&lt;4,$F177," ")</f>
        <v> </v>
      </c>
      <c r="Q177" s="122">
        <f t="shared" si="34"/>
        <v>174</v>
      </c>
      <c r="R177" s="123">
        <f t="shared" si="35"/>
      </c>
      <c r="S177" s="123">
        <f t="shared" si="36"/>
      </c>
      <c r="T177" s="122">
        <f t="shared" si="37"/>
      </c>
      <c r="U177" s="76" t="str">
        <f t="shared" si="27"/>
        <v>X</v>
      </c>
      <c r="V177" s="124">
        <f t="shared" si="28"/>
        <v>174</v>
      </c>
      <c r="W177" s="133" t="str">
        <f>IF(Tours!$AE179&gt;0,(VLOOKUP($C177,Inscription!$A$12:$H$211,6,FALSE))," ")</f>
        <v> </v>
      </c>
      <c r="X177" s="54">
        <f>IF(Tours!AE179&gt;0,LEFT(H177,1),"")</f>
      </c>
    </row>
    <row r="178" spans="1:24" ht="15">
      <c r="A178" s="131">
        <f t="shared" si="29"/>
        <v>175</v>
      </c>
      <c r="B178" s="132">
        <v>175</v>
      </c>
      <c r="C178" s="20">
        <f>IF(Tours!AE180&gt;0,Tours!AE180,"")</f>
      </c>
      <c r="D178" s="51" t="str">
        <f>IF(Tours!$AE180&gt;0,CONCATENATE((VLOOKUP($C178,Inscription!$A$12:$G$211,3,FALSE)),"   ",(VLOOKUP($C178,Inscription!$A$12:$G$211,4,FALSE)))," ")</f>
        <v> </v>
      </c>
      <c r="E178" s="52"/>
      <c r="F178" s="61" t="str">
        <f>IF(Tours!$AE180&gt;0,(VLOOKUP($C178,Inscription!$A$12:$G$211,5,FALSE))," ")</f>
        <v> </v>
      </c>
      <c r="G178" s="10" t="str">
        <f>IF(Tours!$AE180&gt;0,(VLOOKUP($C178,Inscription!$A$12:$G$211,7,FALSE))," ")</f>
        <v> </v>
      </c>
      <c r="H178" s="61" t="str">
        <f>LEFT(IF(Tours!$AE180&gt;0,(VLOOKUP($C178,Inscription!$A$12:$G$211,6,FALSE))," "),8)</f>
        <v> </v>
      </c>
      <c r="I178" s="21">
        <f>Tours!AG180</f>
        <v>0</v>
      </c>
      <c r="J178" s="122" t="str">
        <f>IF(COUNTIF($F$4:$F178,F178)&lt;2,$F178," ")</f>
        <v> </v>
      </c>
      <c r="K178" s="122">
        <f t="shared" si="30"/>
        <v>175</v>
      </c>
      <c r="L178" s="122" t="str">
        <f>IF(COUNTIF($F$4:$F178,F178)&lt;3,$F178," ")</f>
        <v> </v>
      </c>
      <c r="M178" s="122">
        <f t="shared" si="31"/>
        <v>175</v>
      </c>
      <c r="N178" s="123">
        <f t="shared" si="32"/>
      </c>
      <c r="O178" s="123">
        <f t="shared" si="33"/>
        <v>1000</v>
      </c>
      <c r="P178" s="122" t="str">
        <f>IF(COUNTIF($F$4:$F178,J178)&lt;4,$F178," ")</f>
        <v> </v>
      </c>
      <c r="Q178" s="122">
        <f t="shared" si="34"/>
        <v>175</v>
      </c>
      <c r="R178" s="123">
        <f t="shared" si="35"/>
      </c>
      <c r="S178" s="123">
        <f t="shared" si="36"/>
      </c>
      <c r="T178" s="122">
        <f t="shared" si="37"/>
      </c>
      <c r="U178" s="76" t="str">
        <f t="shared" si="27"/>
        <v>X</v>
      </c>
      <c r="V178" s="124">
        <f t="shared" si="28"/>
        <v>175</v>
      </c>
      <c r="W178" s="133" t="str">
        <f>IF(Tours!$AE180&gt;0,(VLOOKUP($C178,Inscription!$A$12:$H$211,6,FALSE))," ")</f>
        <v> </v>
      </c>
      <c r="X178" s="54">
        <f>IF(Tours!AE180&gt;0,LEFT(H178,1),"")</f>
      </c>
    </row>
    <row r="179" spans="1:24" ht="15">
      <c r="A179" s="131">
        <f t="shared" si="29"/>
        <v>176</v>
      </c>
      <c r="B179" s="132">
        <v>176</v>
      </c>
      <c r="C179" s="20">
        <f>IF(Tours!AE181&gt;0,Tours!AE181,"")</f>
      </c>
      <c r="D179" s="51" t="str">
        <f>IF(Tours!$AE181&gt;0,CONCATENATE((VLOOKUP($C179,Inscription!$A$12:$G$211,3,FALSE)),"   ",(VLOOKUP($C179,Inscription!$A$12:$G$211,4,FALSE)))," ")</f>
        <v> </v>
      </c>
      <c r="E179" s="52"/>
      <c r="F179" s="61" t="str">
        <f>IF(Tours!$AE181&gt;0,(VLOOKUP($C179,Inscription!$A$12:$G$211,5,FALSE))," ")</f>
        <v> </v>
      </c>
      <c r="G179" s="10" t="str">
        <f>IF(Tours!$AE181&gt;0,(VLOOKUP($C179,Inscription!$A$12:$G$211,7,FALSE))," ")</f>
        <v> </v>
      </c>
      <c r="H179" s="61" t="str">
        <f>LEFT(IF(Tours!$AE181&gt;0,(VLOOKUP($C179,Inscription!$A$12:$G$211,6,FALSE))," "),8)</f>
        <v> </v>
      </c>
      <c r="I179" s="21">
        <f>Tours!AG181</f>
        <v>0</v>
      </c>
      <c r="J179" s="122" t="str">
        <f>IF(COUNTIF($F$4:$F179,F179)&lt;2,$F179," ")</f>
        <v> </v>
      </c>
      <c r="K179" s="122">
        <f t="shared" si="30"/>
        <v>176</v>
      </c>
      <c r="L179" s="122" t="str">
        <f>IF(COUNTIF($F$4:$F179,F179)&lt;3,$F179," ")</f>
        <v> </v>
      </c>
      <c r="M179" s="122">
        <f t="shared" si="31"/>
        <v>176</v>
      </c>
      <c r="N179" s="123">
        <f t="shared" si="32"/>
      </c>
      <c r="O179" s="123">
        <f t="shared" si="33"/>
        <v>1000</v>
      </c>
      <c r="P179" s="122" t="str">
        <f>IF(COUNTIF($F$4:$F179,J179)&lt;4,$F179," ")</f>
        <v> </v>
      </c>
      <c r="Q179" s="122">
        <f t="shared" si="34"/>
        <v>176</v>
      </c>
      <c r="R179" s="123">
        <f t="shared" si="35"/>
      </c>
      <c r="S179" s="123">
        <f t="shared" si="36"/>
      </c>
      <c r="T179" s="122">
        <f t="shared" si="37"/>
      </c>
      <c r="U179" s="76" t="str">
        <f t="shared" si="27"/>
        <v>X</v>
      </c>
      <c r="V179" s="124">
        <f t="shared" si="28"/>
        <v>176</v>
      </c>
      <c r="W179" s="133" t="str">
        <f>IF(Tours!$AE181&gt;0,(VLOOKUP($C179,Inscription!$A$12:$H$211,6,FALSE))," ")</f>
        <v> </v>
      </c>
      <c r="X179" s="54">
        <f>IF(Tours!AE181&gt;0,LEFT(H179,1),"")</f>
      </c>
    </row>
    <row r="180" spans="1:24" ht="15">
      <c r="A180" s="131">
        <f t="shared" si="29"/>
        <v>177</v>
      </c>
      <c r="B180" s="132">
        <v>177</v>
      </c>
      <c r="C180" s="20">
        <f>IF(Tours!AE182&gt;0,Tours!AE182,"")</f>
      </c>
      <c r="D180" s="51" t="str">
        <f>IF(Tours!$AE182&gt;0,CONCATENATE((VLOOKUP($C180,Inscription!$A$12:$G$211,3,FALSE)),"   ",(VLOOKUP($C180,Inscription!$A$12:$G$211,4,FALSE)))," ")</f>
        <v> </v>
      </c>
      <c r="E180" s="52"/>
      <c r="F180" s="61" t="str">
        <f>IF(Tours!$AE182&gt;0,(VLOOKUP($C180,Inscription!$A$12:$G$211,5,FALSE))," ")</f>
        <v> </v>
      </c>
      <c r="G180" s="10" t="str">
        <f>IF(Tours!$AE182&gt;0,(VLOOKUP($C180,Inscription!$A$12:$G$211,7,FALSE))," ")</f>
        <v> </v>
      </c>
      <c r="H180" s="61" t="str">
        <f>LEFT(IF(Tours!$AE182&gt;0,(VLOOKUP($C180,Inscription!$A$12:$G$211,6,FALSE))," "),8)</f>
        <v> </v>
      </c>
      <c r="I180" s="21">
        <f>Tours!AG182</f>
        <v>0</v>
      </c>
      <c r="J180" s="122" t="str">
        <f>IF(COUNTIF($F$4:$F180,F180)&lt;2,$F180," ")</f>
        <v> </v>
      </c>
      <c r="K180" s="122">
        <f t="shared" si="30"/>
        <v>177</v>
      </c>
      <c r="L180" s="122" t="str">
        <f>IF(COUNTIF($F$4:$F180,F180)&lt;3,$F180," ")</f>
        <v> </v>
      </c>
      <c r="M180" s="122">
        <f t="shared" si="31"/>
        <v>177</v>
      </c>
      <c r="N180" s="123">
        <f t="shared" si="32"/>
      </c>
      <c r="O180" s="123">
        <f t="shared" si="33"/>
        <v>1000</v>
      </c>
      <c r="P180" s="122" t="str">
        <f>IF(COUNTIF($F$4:$F180,J180)&lt;4,$F180," ")</f>
        <v> </v>
      </c>
      <c r="Q180" s="122">
        <f t="shared" si="34"/>
        <v>177</v>
      </c>
      <c r="R180" s="123">
        <f t="shared" si="35"/>
      </c>
      <c r="S180" s="123">
        <f t="shared" si="36"/>
      </c>
      <c r="T180" s="122">
        <f t="shared" si="37"/>
      </c>
      <c r="U180" s="76" t="str">
        <f t="shared" si="27"/>
        <v>X</v>
      </c>
      <c r="V180" s="124">
        <f t="shared" si="28"/>
        <v>177</v>
      </c>
      <c r="W180" s="133" t="str">
        <f>IF(Tours!$AE182&gt;0,(VLOOKUP($C180,Inscription!$A$12:$H$211,6,FALSE))," ")</f>
        <v> </v>
      </c>
      <c r="X180" s="54">
        <f>IF(Tours!AE182&gt;0,LEFT(H180,1),"")</f>
      </c>
    </row>
    <row r="181" spans="1:24" ht="15">
      <c r="A181" s="131">
        <f t="shared" si="29"/>
        <v>178</v>
      </c>
      <c r="B181" s="132">
        <v>178</v>
      </c>
      <c r="C181" s="20">
        <f>IF(Tours!AE183&gt;0,Tours!AE183,"")</f>
      </c>
      <c r="D181" s="51" t="str">
        <f>IF(Tours!$AE183&gt;0,CONCATENATE((VLOOKUP($C181,Inscription!$A$12:$G$211,3,FALSE)),"   ",(VLOOKUP($C181,Inscription!$A$12:$G$211,4,FALSE)))," ")</f>
        <v> </v>
      </c>
      <c r="E181" s="52"/>
      <c r="F181" s="61" t="str">
        <f>IF(Tours!$AE183&gt;0,(VLOOKUP($C181,Inscription!$A$12:$G$211,5,FALSE))," ")</f>
        <v> </v>
      </c>
      <c r="G181" s="10" t="str">
        <f>IF(Tours!$AE183&gt;0,(VLOOKUP($C181,Inscription!$A$12:$G$211,7,FALSE))," ")</f>
        <v> </v>
      </c>
      <c r="H181" s="61" t="str">
        <f>LEFT(IF(Tours!$AE183&gt;0,(VLOOKUP($C181,Inscription!$A$12:$G$211,6,FALSE))," "),8)</f>
        <v> </v>
      </c>
      <c r="I181" s="21">
        <f>Tours!AG183</f>
        <v>0</v>
      </c>
      <c r="J181" s="122" t="str">
        <f>IF(COUNTIF($F$4:$F181,F181)&lt;2,$F181," ")</f>
        <v> </v>
      </c>
      <c r="K181" s="122">
        <f t="shared" si="30"/>
        <v>178</v>
      </c>
      <c r="L181" s="122" t="str">
        <f>IF(COUNTIF($F$4:$F181,F181)&lt;3,$F181," ")</f>
        <v> </v>
      </c>
      <c r="M181" s="122">
        <f t="shared" si="31"/>
        <v>178</v>
      </c>
      <c r="N181" s="123">
        <f t="shared" si="32"/>
      </c>
      <c r="O181" s="123">
        <f t="shared" si="33"/>
        <v>1000</v>
      </c>
      <c r="P181" s="122" t="str">
        <f>IF(COUNTIF($F$4:$F181,J181)&lt;4,$F181," ")</f>
        <v> </v>
      </c>
      <c r="Q181" s="122">
        <f t="shared" si="34"/>
        <v>178</v>
      </c>
      <c r="R181" s="123">
        <f t="shared" si="35"/>
      </c>
      <c r="S181" s="123">
        <f t="shared" si="36"/>
      </c>
      <c r="T181" s="122">
        <f t="shared" si="37"/>
      </c>
      <c r="U181" s="76" t="str">
        <f t="shared" si="27"/>
        <v>X</v>
      </c>
      <c r="V181" s="124">
        <f t="shared" si="28"/>
        <v>178</v>
      </c>
      <c r="W181" s="133" t="str">
        <f>IF(Tours!$AE183&gt;0,(VLOOKUP($C181,Inscription!$A$12:$H$211,6,FALSE))," ")</f>
        <v> </v>
      </c>
      <c r="X181" s="54">
        <f>IF(Tours!AE183&gt;0,LEFT(H181,1),"")</f>
      </c>
    </row>
    <row r="182" spans="1:24" ht="15">
      <c r="A182" s="131">
        <f t="shared" si="29"/>
        <v>179</v>
      </c>
      <c r="B182" s="132">
        <v>179</v>
      </c>
      <c r="C182" s="20">
        <f>IF(Tours!AE184&gt;0,Tours!AE184,"")</f>
      </c>
      <c r="D182" s="51" t="str">
        <f>IF(Tours!$AE184&gt;0,CONCATENATE((VLOOKUP($C182,Inscription!$A$12:$G$211,3,FALSE)),"   ",(VLOOKUP($C182,Inscription!$A$12:$G$211,4,FALSE)))," ")</f>
        <v> </v>
      </c>
      <c r="E182" s="52"/>
      <c r="F182" s="61" t="str">
        <f>IF(Tours!$AE184&gt;0,(VLOOKUP($C182,Inscription!$A$12:$G$211,5,FALSE))," ")</f>
        <v> </v>
      </c>
      <c r="G182" s="10" t="str">
        <f>IF(Tours!$AE184&gt;0,(VLOOKUP($C182,Inscription!$A$12:$G$211,7,FALSE))," ")</f>
        <v> </v>
      </c>
      <c r="H182" s="61" t="str">
        <f>LEFT(IF(Tours!$AE184&gt;0,(VLOOKUP($C182,Inscription!$A$12:$G$211,6,FALSE))," "),8)</f>
        <v> </v>
      </c>
      <c r="I182" s="21">
        <f>Tours!AG184</f>
        <v>0</v>
      </c>
      <c r="J182" s="122" t="str">
        <f>IF(COUNTIF($F$4:$F182,F182)&lt;2,$F182," ")</f>
        <v> </v>
      </c>
      <c r="K182" s="122">
        <f t="shared" si="30"/>
        <v>179</v>
      </c>
      <c r="L182" s="122" t="str">
        <f>IF(COUNTIF($F$4:$F182,F182)&lt;3,$F182," ")</f>
        <v> </v>
      </c>
      <c r="M182" s="122">
        <f t="shared" si="31"/>
        <v>179</v>
      </c>
      <c r="N182" s="123">
        <f t="shared" si="32"/>
      </c>
      <c r="O182" s="123">
        <f t="shared" si="33"/>
        <v>1000</v>
      </c>
      <c r="P182" s="122" t="str">
        <f>IF(COUNTIF($F$4:$F182,J182)&lt;4,$F182," ")</f>
        <v> </v>
      </c>
      <c r="Q182" s="122">
        <f t="shared" si="34"/>
        <v>179</v>
      </c>
      <c r="R182" s="123">
        <f t="shared" si="35"/>
      </c>
      <c r="S182" s="123">
        <f t="shared" si="36"/>
      </c>
      <c r="T182" s="122">
        <f t="shared" si="37"/>
      </c>
      <c r="U182" s="76" t="str">
        <f t="shared" si="27"/>
        <v>X</v>
      </c>
      <c r="V182" s="124">
        <f t="shared" si="28"/>
        <v>179</v>
      </c>
      <c r="W182" s="133" t="str">
        <f>IF(Tours!$AE184&gt;0,(VLOOKUP($C182,Inscription!$A$12:$H$211,6,FALSE))," ")</f>
        <v> </v>
      </c>
      <c r="X182" s="54">
        <f>IF(Tours!AE184&gt;0,LEFT(H182,1),"")</f>
      </c>
    </row>
    <row r="183" spans="1:24" ht="15">
      <c r="A183" s="131">
        <f t="shared" si="29"/>
        <v>180</v>
      </c>
      <c r="B183" s="132">
        <v>180</v>
      </c>
      <c r="C183" s="20">
        <f>IF(Tours!AE185&gt;0,Tours!AE185,"")</f>
      </c>
      <c r="D183" s="51" t="str">
        <f>IF(Tours!$AE185&gt;0,CONCATENATE((VLOOKUP($C183,Inscription!$A$12:$G$211,3,FALSE)),"   ",(VLOOKUP($C183,Inscription!$A$12:$G$211,4,FALSE)))," ")</f>
        <v> </v>
      </c>
      <c r="E183" s="52"/>
      <c r="F183" s="61" t="str">
        <f>IF(Tours!$AE185&gt;0,(VLOOKUP($C183,Inscription!$A$12:$G$211,5,FALSE))," ")</f>
        <v> </v>
      </c>
      <c r="G183" s="10" t="str">
        <f>IF(Tours!$AE185&gt;0,(VLOOKUP($C183,Inscription!$A$12:$G$211,7,FALSE))," ")</f>
        <v> </v>
      </c>
      <c r="H183" s="61" t="str">
        <f>LEFT(IF(Tours!$AE185&gt;0,(VLOOKUP($C183,Inscription!$A$12:$G$211,6,FALSE))," "),8)</f>
        <v> </v>
      </c>
      <c r="I183" s="21">
        <f>Tours!AG185</f>
        <v>0</v>
      </c>
      <c r="J183" s="122" t="str">
        <f>IF(COUNTIF($F$4:$F183,F183)&lt;2,$F183," ")</f>
        <v> </v>
      </c>
      <c r="K183" s="122">
        <f t="shared" si="30"/>
        <v>180</v>
      </c>
      <c r="L183" s="122" t="str">
        <f>IF(COUNTIF($F$4:$F183,F183)&lt;3,$F183," ")</f>
        <v> </v>
      </c>
      <c r="M183" s="122">
        <f t="shared" si="31"/>
        <v>180</v>
      </c>
      <c r="N183" s="123">
        <f t="shared" si="32"/>
      </c>
      <c r="O183" s="123">
        <f t="shared" si="33"/>
        <v>1000</v>
      </c>
      <c r="P183" s="122" t="str">
        <f>IF(COUNTIF($F$4:$F183,J183)&lt;4,$F183," ")</f>
        <v> </v>
      </c>
      <c r="Q183" s="122">
        <f t="shared" si="34"/>
        <v>180</v>
      </c>
      <c r="R183" s="123">
        <f t="shared" si="35"/>
      </c>
      <c r="S183" s="123">
        <f t="shared" si="36"/>
      </c>
      <c r="T183" s="122">
        <f t="shared" si="37"/>
      </c>
      <c r="U183" s="76" t="str">
        <f t="shared" si="27"/>
        <v>X</v>
      </c>
      <c r="V183" s="124">
        <f t="shared" si="28"/>
        <v>180</v>
      </c>
      <c r="W183" s="133" t="str">
        <f>IF(Tours!$AE185&gt;0,(VLOOKUP($C183,Inscription!$A$12:$H$211,6,FALSE))," ")</f>
        <v> </v>
      </c>
      <c r="X183" s="54">
        <f>IF(Tours!AE185&gt;0,LEFT(H183,1),"")</f>
      </c>
    </row>
    <row r="184" spans="1:24" ht="15">
      <c r="A184" s="131">
        <f t="shared" si="29"/>
        <v>181</v>
      </c>
      <c r="B184" s="132">
        <v>181</v>
      </c>
      <c r="C184" s="20">
        <f>IF(Tours!AE186&gt;0,Tours!AE186,"")</f>
      </c>
      <c r="D184" s="51" t="str">
        <f>IF(Tours!$AE186&gt;0,CONCATENATE((VLOOKUP($C184,Inscription!$A$12:$G$211,3,FALSE)),"   ",(VLOOKUP($C184,Inscription!$A$12:$G$211,4,FALSE)))," ")</f>
        <v> </v>
      </c>
      <c r="E184" s="52"/>
      <c r="F184" s="61" t="str">
        <f>IF(Tours!$AE186&gt;0,(VLOOKUP($C184,Inscription!$A$12:$G$211,5,FALSE))," ")</f>
        <v> </v>
      </c>
      <c r="G184" s="10" t="str">
        <f>IF(Tours!$AE186&gt;0,(VLOOKUP($C184,Inscription!$A$12:$G$211,7,FALSE))," ")</f>
        <v> </v>
      </c>
      <c r="H184" s="61" t="str">
        <f>LEFT(IF(Tours!$AE186&gt;0,(VLOOKUP($C184,Inscription!$A$12:$G$211,6,FALSE))," "),8)</f>
        <v> </v>
      </c>
      <c r="I184" s="21">
        <f>Tours!AG186</f>
        <v>0</v>
      </c>
      <c r="J184" s="122" t="str">
        <f>IF(COUNTIF($F$4:$F184,F184)&lt;2,$F184," ")</f>
        <v> </v>
      </c>
      <c r="K184" s="122">
        <f t="shared" si="30"/>
        <v>181</v>
      </c>
      <c r="L184" s="122" t="str">
        <f>IF(COUNTIF($F$4:$F184,F184)&lt;3,$F184," ")</f>
        <v> </v>
      </c>
      <c r="M184" s="122">
        <f t="shared" si="31"/>
        <v>181</v>
      </c>
      <c r="N184" s="123">
        <f t="shared" si="32"/>
      </c>
      <c r="O184" s="123">
        <f t="shared" si="33"/>
        <v>1000</v>
      </c>
      <c r="P184" s="122" t="str">
        <f>IF(COUNTIF($F$4:$F184,J184)&lt;4,$F184," ")</f>
        <v> </v>
      </c>
      <c r="Q184" s="122">
        <f t="shared" si="34"/>
        <v>181</v>
      </c>
      <c r="R184" s="123">
        <f t="shared" si="35"/>
      </c>
      <c r="S184" s="123">
        <f t="shared" si="36"/>
      </c>
      <c r="T184" s="122">
        <f t="shared" si="37"/>
      </c>
      <c r="U184" s="76" t="str">
        <f t="shared" si="27"/>
        <v>X</v>
      </c>
      <c r="V184" s="124">
        <f t="shared" si="28"/>
        <v>181</v>
      </c>
      <c r="W184" s="133" t="str">
        <f>IF(Tours!$AE186&gt;0,(VLOOKUP($C184,Inscription!$A$12:$H$211,6,FALSE))," ")</f>
        <v> </v>
      </c>
      <c r="X184" s="54">
        <f>IF(Tours!AE186&gt;0,LEFT(H184,1),"")</f>
      </c>
    </row>
    <row r="185" spans="1:24" ht="15">
      <c r="A185" s="131">
        <f t="shared" si="29"/>
        <v>182</v>
      </c>
      <c r="B185" s="132">
        <v>182</v>
      </c>
      <c r="C185" s="20">
        <f>IF(Tours!AE187&gt;0,Tours!AE187,"")</f>
      </c>
      <c r="D185" s="51" t="str">
        <f>IF(Tours!$AE187&gt;0,CONCATENATE((VLOOKUP($C185,Inscription!$A$12:$G$211,3,FALSE)),"   ",(VLOOKUP($C185,Inscription!$A$12:$G$211,4,FALSE)))," ")</f>
        <v> </v>
      </c>
      <c r="E185" s="52"/>
      <c r="F185" s="61" t="str">
        <f>IF(Tours!$AE187&gt;0,(VLOOKUP($C185,Inscription!$A$12:$G$211,5,FALSE))," ")</f>
        <v> </v>
      </c>
      <c r="G185" s="10" t="str">
        <f>IF(Tours!$AE187&gt;0,(VLOOKUP($C185,Inscription!$A$12:$G$211,7,FALSE))," ")</f>
        <v> </v>
      </c>
      <c r="H185" s="61" t="str">
        <f>LEFT(IF(Tours!$AE187&gt;0,(VLOOKUP($C185,Inscription!$A$12:$G$211,6,FALSE))," "),8)</f>
        <v> </v>
      </c>
      <c r="I185" s="21">
        <f>Tours!AG187</f>
        <v>0</v>
      </c>
      <c r="J185" s="122" t="str">
        <f>IF(COUNTIF($F$4:$F185,F185)&lt;2,$F185," ")</f>
        <v> </v>
      </c>
      <c r="K185" s="122">
        <f t="shared" si="30"/>
        <v>182</v>
      </c>
      <c r="L185" s="122" t="str">
        <f>IF(COUNTIF($F$4:$F185,F185)&lt;3,$F185," ")</f>
        <v> </v>
      </c>
      <c r="M185" s="122">
        <f t="shared" si="31"/>
        <v>182</v>
      </c>
      <c r="N185" s="123">
        <f t="shared" si="32"/>
      </c>
      <c r="O185" s="123">
        <f t="shared" si="33"/>
        <v>1000</v>
      </c>
      <c r="P185" s="122" t="str">
        <f>IF(COUNTIF($F$4:$F185,J185)&lt;4,$F185," ")</f>
        <v> </v>
      </c>
      <c r="Q185" s="122">
        <f t="shared" si="34"/>
        <v>182</v>
      </c>
      <c r="R185" s="123">
        <f t="shared" si="35"/>
      </c>
      <c r="S185" s="123">
        <f t="shared" si="36"/>
      </c>
      <c r="T185" s="122">
        <f t="shared" si="37"/>
      </c>
      <c r="U185" s="76" t="str">
        <f t="shared" si="27"/>
        <v>X</v>
      </c>
      <c r="V185" s="124">
        <f t="shared" si="28"/>
        <v>182</v>
      </c>
      <c r="W185" s="133" t="str">
        <f>IF(Tours!$AE187&gt;0,(VLOOKUP($C185,Inscription!$A$12:$H$211,6,FALSE))," ")</f>
        <v> </v>
      </c>
      <c r="X185" s="54">
        <f>IF(Tours!AE187&gt;0,LEFT(H185,1),"")</f>
      </c>
    </row>
    <row r="186" spans="1:24" ht="15">
      <c r="A186" s="131">
        <f t="shared" si="29"/>
        <v>183</v>
      </c>
      <c r="B186" s="132">
        <v>183</v>
      </c>
      <c r="C186" s="20">
        <f>IF(Tours!AE188&gt;0,Tours!AE188,"")</f>
      </c>
      <c r="D186" s="51" t="str">
        <f>IF(Tours!$AE188&gt;0,CONCATENATE((VLOOKUP($C186,Inscription!$A$12:$G$211,3,FALSE)),"   ",(VLOOKUP($C186,Inscription!$A$12:$G$211,4,FALSE)))," ")</f>
        <v> </v>
      </c>
      <c r="E186" s="52"/>
      <c r="F186" s="61" t="str">
        <f>IF(Tours!$AE188&gt;0,(VLOOKUP($C186,Inscription!$A$12:$G$211,5,FALSE))," ")</f>
        <v> </v>
      </c>
      <c r="G186" s="10" t="str">
        <f>IF(Tours!$AE188&gt;0,(VLOOKUP($C186,Inscription!$A$12:$G$211,7,FALSE))," ")</f>
        <v> </v>
      </c>
      <c r="H186" s="61" t="str">
        <f>LEFT(IF(Tours!$AE188&gt;0,(VLOOKUP($C186,Inscription!$A$12:$G$211,6,FALSE))," "),8)</f>
        <v> </v>
      </c>
      <c r="I186" s="21">
        <f>Tours!AG188</f>
        <v>0</v>
      </c>
      <c r="J186" s="122" t="str">
        <f>IF(COUNTIF($F$4:$F186,F186)&lt;2,$F186," ")</f>
        <v> </v>
      </c>
      <c r="K186" s="122">
        <f t="shared" si="30"/>
        <v>183</v>
      </c>
      <c r="L186" s="122" t="str">
        <f>IF(COUNTIF($F$4:$F186,F186)&lt;3,$F186," ")</f>
        <v> </v>
      </c>
      <c r="M186" s="122">
        <f t="shared" si="31"/>
        <v>183</v>
      </c>
      <c r="N186" s="123">
        <f t="shared" si="32"/>
      </c>
      <c r="O186" s="123">
        <f t="shared" si="33"/>
        <v>1000</v>
      </c>
      <c r="P186" s="122" t="str">
        <f>IF(COUNTIF($F$4:$F186,J186)&lt;4,$F186," ")</f>
        <v> </v>
      </c>
      <c r="Q186" s="122">
        <f t="shared" si="34"/>
        <v>183</v>
      </c>
      <c r="R186" s="123">
        <f t="shared" si="35"/>
      </c>
      <c r="S186" s="123">
        <f t="shared" si="36"/>
      </c>
      <c r="T186" s="122">
        <f t="shared" si="37"/>
      </c>
      <c r="U186" s="76" t="str">
        <f t="shared" si="27"/>
        <v>X</v>
      </c>
      <c r="V186" s="124">
        <f t="shared" si="28"/>
        <v>183</v>
      </c>
      <c r="W186" s="133" t="str">
        <f>IF(Tours!$AE188&gt;0,(VLOOKUP($C186,Inscription!$A$12:$H$211,6,FALSE))," ")</f>
        <v> </v>
      </c>
      <c r="X186" s="54">
        <f>IF(Tours!AE188&gt;0,LEFT(H186,1),"")</f>
      </c>
    </row>
    <row r="187" spans="1:24" ht="15">
      <c r="A187" s="131">
        <f t="shared" si="29"/>
        <v>184</v>
      </c>
      <c r="B187" s="132">
        <v>184</v>
      </c>
      <c r="C187" s="20">
        <f>IF(Tours!AE189&gt;0,Tours!AE189,"")</f>
      </c>
      <c r="D187" s="51" t="str">
        <f>IF(Tours!$AE189&gt;0,CONCATENATE((VLOOKUP($C187,Inscription!$A$12:$G$211,3,FALSE)),"   ",(VLOOKUP($C187,Inscription!$A$12:$G$211,4,FALSE)))," ")</f>
        <v> </v>
      </c>
      <c r="E187" s="52"/>
      <c r="F187" s="61" t="str">
        <f>IF(Tours!$AE189&gt;0,(VLOOKUP($C187,Inscription!$A$12:$G$211,5,FALSE))," ")</f>
        <v> </v>
      </c>
      <c r="G187" s="10" t="str">
        <f>IF(Tours!$AE189&gt;0,(VLOOKUP($C187,Inscription!$A$12:$G$211,7,FALSE))," ")</f>
        <v> </v>
      </c>
      <c r="H187" s="61" t="str">
        <f>LEFT(IF(Tours!$AE189&gt;0,(VLOOKUP($C187,Inscription!$A$12:$G$211,6,FALSE))," "),8)</f>
        <v> </v>
      </c>
      <c r="I187" s="21">
        <f>Tours!AG189</f>
        <v>0</v>
      </c>
      <c r="J187" s="122" t="str">
        <f>IF(COUNTIF($F$4:$F187,F187)&lt;2,$F187," ")</f>
        <v> </v>
      </c>
      <c r="K187" s="122">
        <f t="shared" si="30"/>
        <v>184</v>
      </c>
      <c r="L187" s="122" t="str">
        <f>IF(COUNTIF($F$4:$F187,F187)&lt;3,$F187," ")</f>
        <v> </v>
      </c>
      <c r="M187" s="122">
        <f t="shared" si="31"/>
        <v>184</v>
      </c>
      <c r="N187" s="123">
        <f t="shared" si="32"/>
      </c>
      <c r="O187" s="123">
        <f t="shared" si="33"/>
        <v>1000</v>
      </c>
      <c r="P187" s="122" t="str">
        <f>IF(COUNTIF($F$4:$F187,J187)&lt;4,$F187," ")</f>
        <v> </v>
      </c>
      <c r="Q187" s="122">
        <f t="shared" si="34"/>
        <v>184</v>
      </c>
      <c r="R187" s="123">
        <f t="shared" si="35"/>
      </c>
      <c r="S187" s="123">
        <f t="shared" si="36"/>
      </c>
      <c r="T187" s="122">
        <f t="shared" si="37"/>
      </c>
      <c r="U187" s="76" t="str">
        <f t="shared" si="27"/>
        <v>X</v>
      </c>
      <c r="V187" s="124">
        <f t="shared" si="28"/>
        <v>184</v>
      </c>
      <c r="W187" s="133" t="str">
        <f>IF(Tours!$AE189&gt;0,(VLOOKUP($C187,Inscription!$A$12:$H$211,6,FALSE))," ")</f>
        <v> </v>
      </c>
      <c r="X187" s="54">
        <f>IF(Tours!AE189&gt;0,LEFT(H187,1),"")</f>
      </c>
    </row>
    <row r="188" spans="1:24" ht="15">
      <c r="A188" s="131">
        <f t="shared" si="29"/>
        <v>185</v>
      </c>
      <c r="B188" s="132">
        <v>185</v>
      </c>
      <c r="C188" s="20">
        <f>IF(Tours!AE190&gt;0,Tours!AE190,"")</f>
      </c>
      <c r="D188" s="51" t="str">
        <f>IF(Tours!$AE190&gt;0,CONCATENATE((VLOOKUP($C188,Inscription!$A$12:$G$211,3,FALSE)),"   ",(VLOOKUP($C188,Inscription!$A$12:$G$211,4,FALSE)))," ")</f>
        <v> </v>
      </c>
      <c r="E188" s="52"/>
      <c r="F188" s="61" t="str">
        <f>IF(Tours!$AE190&gt;0,(VLOOKUP($C188,Inscription!$A$12:$G$211,5,FALSE))," ")</f>
        <v> </v>
      </c>
      <c r="G188" s="10" t="str">
        <f>IF(Tours!$AE190&gt;0,(VLOOKUP($C188,Inscription!$A$12:$G$211,7,FALSE))," ")</f>
        <v> </v>
      </c>
      <c r="H188" s="61" t="str">
        <f>LEFT(IF(Tours!$AE190&gt;0,(VLOOKUP($C188,Inscription!$A$12:$G$211,6,FALSE))," "),8)</f>
        <v> </v>
      </c>
      <c r="I188" s="21">
        <f>Tours!AG190</f>
        <v>0</v>
      </c>
      <c r="J188" s="122" t="str">
        <f>IF(COUNTIF($F$4:$F188,F188)&lt;2,$F188," ")</f>
        <v> </v>
      </c>
      <c r="K188" s="122">
        <f t="shared" si="30"/>
        <v>185</v>
      </c>
      <c r="L188" s="122" t="str">
        <f>IF(COUNTIF($F$4:$F188,F188)&lt;3,$F188," ")</f>
        <v> </v>
      </c>
      <c r="M188" s="122">
        <f t="shared" si="31"/>
        <v>185</v>
      </c>
      <c r="N188" s="123">
        <f t="shared" si="32"/>
      </c>
      <c r="O188" s="123">
        <f t="shared" si="33"/>
        <v>1000</v>
      </c>
      <c r="P188" s="122" t="str">
        <f>IF(COUNTIF($F$4:$F188,J188)&lt;4,$F188," ")</f>
        <v> </v>
      </c>
      <c r="Q188" s="122">
        <f t="shared" si="34"/>
        <v>185</v>
      </c>
      <c r="R188" s="123">
        <f t="shared" si="35"/>
      </c>
      <c r="S188" s="123">
        <f t="shared" si="36"/>
      </c>
      <c r="T188" s="122">
        <f t="shared" si="37"/>
      </c>
      <c r="U188" s="76" t="str">
        <f t="shared" si="27"/>
        <v>X</v>
      </c>
      <c r="V188" s="124">
        <f t="shared" si="28"/>
        <v>185</v>
      </c>
      <c r="W188" s="133" t="str">
        <f>IF(Tours!$AE190&gt;0,(VLOOKUP($C188,Inscription!$A$12:$H$211,6,FALSE))," ")</f>
        <v> </v>
      </c>
      <c r="X188" s="54">
        <f>IF(Tours!AE190&gt;0,LEFT(H188,1),"")</f>
      </c>
    </row>
    <row r="189" spans="1:24" ht="15">
      <c r="A189" s="131">
        <f t="shared" si="29"/>
        <v>186</v>
      </c>
      <c r="B189" s="132">
        <v>186</v>
      </c>
      <c r="C189" s="20">
        <f>IF(Tours!AE191&gt;0,Tours!AE191,"")</f>
      </c>
      <c r="D189" s="51" t="str">
        <f>IF(Tours!$AE191&gt;0,CONCATENATE((VLOOKUP($C189,Inscription!$A$12:$G$211,3,FALSE)),"   ",(VLOOKUP($C189,Inscription!$A$12:$G$211,4,FALSE)))," ")</f>
        <v> </v>
      </c>
      <c r="E189" s="52"/>
      <c r="F189" s="61" t="str">
        <f>IF(Tours!$AE191&gt;0,(VLOOKUP($C189,Inscription!$A$12:$G$211,5,FALSE))," ")</f>
        <v> </v>
      </c>
      <c r="G189" s="10" t="str">
        <f>IF(Tours!$AE191&gt;0,(VLOOKUP($C189,Inscription!$A$12:$G$211,7,FALSE))," ")</f>
        <v> </v>
      </c>
      <c r="H189" s="61" t="str">
        <f>LEFT(IF(Tours!$AE191&gt;0,(VLOOKUP($C189,Inscription!$A$12:$G$211,6,FALSE))," "),8)</f>
        <v> </v>
      </c>
      <c r="I189" s="21">
        <f>Tours!AG191</f>
        <v>0</v>
      </c>
      <c r="J189" s="122" t="str">
        <f>IF(COUNTIF($F$4:$F189,F189)&lt;2,$F189," ")</f>
        <v> </v>
      </c>
      <c r="K189" s="122">
        <f t="shared" si="30"/>
        <v>186</v>
      </c>
      <c r="L189" s="122" t="str">
        <f>IF(COUNTIF($F$4:$F189,F189)&lt;3,$F189," ")</f>
        <v> </v>
      </c>
      <c r="M189" s="122">
        <f t="shared" si="31"/>
        <v>186</v>
      </c>
      <c r="N189" s="123">
        <f t="shared" si="32"/>
      </c>
      <c r="O189" s="123">
        <f t="shared" si="33"/>
        <v>1000</v>
      </c>
      <c r="P189" s="122" t="str">
        <f>IF(COUNTIF($F$4:$F189,J189)&lt;4,$F189," ")</f>
        <v> </v>
      </c>
      <c r="Q189" s="122">
        <f t="shared" si="34"/>
        <v>186</v>
      </c>
      <c r="R189" s="123">
        <f t="shared" si="35"/>
      </c>
      <c r="S189" s="123">
        <f t="shared" si="36"/>
      </c>
      <c r="T189" s="122">
        <f t="shared" si="37"/>
      </c>
      <c r="U189" s="76" t="str">
        <f t="shared" si="27"/>
        <v>X</v>
      </c>
      <c r="V189" s="124">
        <f t="shared" si="28"/>
        <v>186</v>
      </c>
      <c r="W189" s="133" t="str">
        <f>IF(Tours!$AE191&gt;0,(VLOOKUP($C189,Inscription!$A$12:$H$211,6,FALSE))," ")</f>
        <v> </v>
      </c>
      <c r="X189" s="54">
        <f>IF(Tours!AE191&gt;0,LEFT(H189,1),"")</f>
      </c>
    </row>
    <row r="190" spans="1:24" ht="15">
      <c r="A190" s="131">
        <f t="shared" si="29"/>
        <v>187</v>
      </c>
      <c r="B190" s="132">
        <v>187</v>
      </c>
      <c r="C190" s="20">
        <f>IF(Tours!AE192&gt;0,Tours!AE192,"")</f>
      </c>
      <c r="D190" s="51" t="str">
        <f>IF(Tours!$AE192&gt;0,CONCATENATE((VLOOKUP($C190,Inscription!$A$12:$G$211,3,FALSE)),"   ",(VLOOKUP($C190,Inscription!$A$12:$G$211,4,FALSE)))," ")</f>
        <v> </v>
      </c>
      <c r="E190" s="52"/>
      <c r="F190" s="61" t="str">
        <f>IF(Tours!$AE192&gt;0,(VLOOKUP($C190,Inscription!$A$12:$G$211,5,FALSE))," ")</f>
        <v> </v>
      </c>
      <c r="G190" s="10" t="str">
        <f>IF(Tours!$AE192&gt;0,(VLOOKUP($C190,Inscription!$A$12:$G$211,7,FALSE))," ")</f>
        <v> </v>
      </c>
      <c r="H190" s="61" t="str">
        <f>LEFT(IF(Tours!$AE192&gt;0,(VLOOKUP($C190,Inscription!$A$12:$G$211,6,FALSE))," "),8)</f>
        <v> </v>
      </c>
      <c r="I190" s="21">
        <f>Tours!AG192</f>
        <v>0</v>
      </c>
      <c r="J190" s="122" t="str">
        <f>IF(COUNTIF($F$4:$F190,F190)&lt;2,$F190," ")</f>
        <v> </v>
      </c>
      <c r="K190" s="122">
        <f t="shared" si="30"/>
        <v>187</v>
      </c>
      <c r="L190" s="122" t="str">
        <f>IF(COUNTIF($F$4:$F190,F190)&lt;3,$F190," ")</f>
        <v> </v>
      </c>
      <c r="M190" s="122">
        <f t="shared" si="31"/>
        <v>187</v>
      </c>
      <c r="N190" s="123">
        <f t="shared" si="32"/>
      </c>
      <c r="O190" s="123">
        <f t="shared" si="33"/>
        <v>1000</v>
      </c>
      <c r="P190" s="122" t="str">
        <f>IF(COUNTIF($F$4:$F190,J190)&lt;4,$F190," ")</f>
        <v> </v>
      </c>
      <c r="Q190" s="122">
        <f t="shared" si="34"/>
        <v>187</v>
      </c>
      <c r="R190" s="123">
        <f t="shared" si="35"/>
      </c>
      <c r="S190" s="123">
        <f t="shared" si="36"/>
      </c>
      <c r="T190" s="122">
        <f t="shared" si="37"/>
      </c>
      <c r="U190" s="76" t="str">
        <f t="shared" si="27"/>
        <v>X</v>
      </c>
      <c r="V190" s="124">
        <f t="shared" si="28"/>
        <v>187</v>
      </c>
      <c r="W190" s="133" t="str">
        <f>IF(Tours!$AE192&gt;0,(VLOOKUP($C190,Inscription!$A$12:$H$211,6,FALSE))," ")</f>
        <v> </v>
      </c>
      <c r="X190" s="54">
        <f>IF(Tours!AE192&gt;0,LEFT(H190,1),"")</f>
      </c>
    </row>
    <row r="191" spans="1:24" ht="15">
      <c r="A191" s="131">
        <f t="shared" si="29"/>
        <v>188</v>
      </c>
      <c r="B191" s="132">
        <v>188</v>
      </c>
      <c r="C191" s="20">
        <f>IF(Tours!AE193&gt;0,Tours!AE193,"")</f>
      </c>
      <c r="D191" s="51" t="str">
        <f>IF(Tours!$AE193&gt;0,CONCATENATE((VLOOKUP($C191,Inscription!$A$12:$G$211,3,FALSE)),"   ",(VLOOKUP($C191,Inscription!$A$12:$G$211,4,FALSE)))," ")</f>
        <v> </v>
      </c>
      <c r="E191" s="52"/>
      <c r="F191" s="61" t="str">
        <f>IF(Tours!$AE193&gt;0,(VLOOKUP($C191,Inscription!$A$12:$G$211,5,FALSE))," ")</f>
        <v> </v>
      </c>
      <c r="G191" s="10" t="str">
        <f>IF(Tours!$AE193&gt;0,(VLOOKUP($C191,Inscription!$A$12:$G$211,7,FALSE))," ")</f>
        <v> </v>
      </c>
      <c r="H191" s="61" t="str">
        <f>LEFT(IF(Tours!$AE193&gt;0,(VLOOKUP($C191,Inscription!$A$12:$G$211,6,FALSE))," "),8)</f>
        <v> </v>
      </c>
      <c r="I191" s="21">
        <f>Tours!AG193</f>
        <v>0</v>
      </c>
      <c r="J191" s="122" t="str">
        <f>IF(COUNTIF($F$4:$F191,F191)&lt;2,$F191," ")</f>
        <v> </v>
      </c>
      <c r="K191" s="122">
        <f t="shared" si="30"/>
        <v>188</v>
      </c>
      <c r="L191" s="122" t="str">
        <f>IF(COUNTIF($F$4:$F191,F191)&lt;3,$F191," ")</f>
        <v> </v>
      </c>
      <c r="M191" s="122">
        <f t="shared" si="31"/>
        <v>188</v>
      </c>
      <c r="N191" s="123">
        <f t="shared" si="32"/>
      </c>
      <c r="O191" s="123">
        <f t="shared" si="33"/>
        <v>1000</v>
      </c>
      <c r="P191" s="122" t="str">
        <f>IF(COUNTIF($F$4:$F191,J191)&lt;4,$F191," ")</f>
        <v> </v>
      </c>
      <c r="Q191" s="122">
        <f t="shared" si="34"/>
        <v>188</v>
      </c>
      <c r="R191" s="123">
        <f t="shared" si="35"/>
      </c>
      <c r="S191" s="123">
        <f t="shared" si="36"/>
      </c>
      <c r="T191" s="122">
        <f t="shared" si="37"/>
      </c>
      <c r="U191" s="76" t="str">
        <f t="shared" si="27"/>
        <v>X</v>
      </c>
      <c r="V191" s="124">
        <f t="shared" si="28"/>
        <v>188</v>
      </c>
      <c r="W191" s="133" t="str">
        <f>IF(Tours!$AE193&gt;0,(VLOOKUP($C191,Inscription!$A$12:$H$211,6,FALSE))," ")</f>
        <v> </v>
      </c>
      <c r="X191" s="54">
        <f>IF(Tours!AE193&gt;0,LEFT(H191,1),"")</f>
      </c>
    </row>
    <row r="192" spans="1:24" ht="15">
      <c r="A192" s="131">
        <f t="shared" si="29"/>
        <v>189</v>
      </c>
      <c r="B192" s="132">
        <v>189</v>
      </c>
      <c r="C192" s="20">
        <f>IF(Tours!AE194&gt;0,Tours!AE194,"")</f>
      </c>
      <c r="D192" s="51" t="str">
        <f>IF(Tours!$AE194&gt;0,CONCATENATE((VLOOKUP($C192,Inscription!$A$12:$G$211,3,FALSE)),"   ",(VLOOKUP($C192,Inscription!$A$12:$G$211,4,FALSE)))," ")</f>
        <v> </v>
      </c>
      <c r="E192" s="52"/>
      <c r="F192" s="61" t="str">
        <f>IF(Tours!$AE194&gt;0,(VLOOKUP($C192,Inscription!$A$12:$G$211,5,FALSE))," ")</f>
        <v> </v>
      </c>
      <c r="G192" s="10" t="str">
        <f>IF(Tours!$AE194&gt;0,(VLOOKUP($C192,Inscription!$A$12:$G$211,7,FALSE))," ")</f>
        <v> </v>
      </c>
      <c r="H192" s="61" t="str">
        <f>LEFT(IF(Tours!$AE194&gt;0,(VLOOKUP($C192,Inscription!$A$12:$G$211,6,FALSE))," "),8)</f>
        <v> </v>
      </c>
      <c r="I192" s="21">
        <f>Tours!AG194</f>
        <v>0</v>
      </c>
      <c r="J192" s="122" t="str">
        <f>IF(COUNTIF($F$4:$F192,F192)&lt;2,$F192," ")</f>
        <v> </v>
      </c>
      <c r="K192" s="122">
        <f t="shared" si="30"/>
        <v>189</v>
      </c>
      <c r="L192" s="122" t="str">
        <f>IF(COUNTIF($F$4:$F192,F192)&lt;3,$F192," ")</f>
        <v> </v>
      </c>
      <c r="M192" s="122">
        <f t="shared" si="31"/>
        <v>189</v>
      </c>
      <c r="N192" s="123">
        <f t="shared" si="32"/>
      </c>
      <c r="O192" s="123">
        <f t="shared" si="33"/>
        <v>1000</v>
      </c>
      <c r="P192" s="122" t="str">
        <f>IF(COUNTIF($F$4:$F192,J192)&lt;4,$F192," ")</f>
        <v> </v>
      </c>
      <c r="Q192" s="122">
        <f t="shared" si="34"/>
        <v>189</v>
      </c>
      <c r="R192" s="123">
        <f t="shared" si="35"/>
      </c>
      <c r="S192" s="123">
        <f t="shared" si="36"/>
      </c>
      <c r="T192" s="122">
        <f t="shared" si="37"/>
      </c>
      <c r="U192" s="76" t="str">
        <f t="shared" si="27"/>
        <v>X</v>
      </c>
      <c r="V192" s="124">
        <f t="shared" si="28"/>
        <v>189</v>
      </c>
      <c r="W192" s="133" t="str">
        <f>IF(Tours!$AE194&gt;0,(VLOOKUP($C192,Inscription!$A$12:$H$211,6,FALSE))," ")</f>
        <v> </v>
      </c>
      <c r="X192" s="54">
        <f>IF(Tours!AE194&gt;0,LEFT(H192,1),"")</f>
      </c>
    </row>
    <row r="193" spans="1:24" ht="15">
      <c r="A193" s="131">
        <f t="shared" si="29"/>
        <v>190</v>
      </c>
      <c r="B193" s="132">
        <v>190</v>
      </c>
      <c r="C193" s="20">
        <f>IF(Tours!AE195&gt;0,Tours!AE195,"")</f>
      </c>
      <c r="D193" s="51" t="str">
        <f>IF(Tours!$AE195&gt;0,CONCATENATE((VLOOKUP($C193,Inscription!$A$12:$G$211,3,FALSE)),"   ",(VLOOKUP($C193,Inscription!$A$12:$G$211,4,FALSE)))," ")</f>
        <v> </v>
      </c>
      <c r="E193" s="52"/>
      <c r="F193" s="61" t="str">
        <f>IF(Tours!$AE195&gt;0,(VLOOKUP($C193,Inscription!$A$12:$G$211,5,FALSE))," ")</f>
        <v> </v>
      </c>
      <c r="G193" s="10" t="str">
        <f>IF(Tours!$AE195&gt;0,(VLOOKUP($C193,Inscription!$A$12:$G$211,7,FALSE))," ")</f>
        <v> </v>
      </c>
      <c r="H193" s="61" t="str">
        <f>LEFT(IF(Tours!$AE195&gt;0,(VLOOKUP($C193,Inscription!$A$12:$G$211,6,FALSE))," "),8)</f>
        <v> </v>
      </c>
      <c r="I193" s="21">
        <f>Tours!AG195</f>
        <v>0</v>
      </c>
      <c r="J193" s="122" t="str">
        <f>IF(COUNTIF($F$4:$F193,F193)&lt;2,$F193," ")</f>
        <v> </v>
      </c>
      <c r="K193" s="122">
        <f t="shared" si="30"/>
        <v>190</v>
      </c>
      <c r="L193" s="122" t="str">
        <f>IF(COUNTIF($F$4:$F193,F193)&lt;3,$F193," ")</f>
        <v> </v>
      </c>
      <c r="M193" s="122">
        <f t="shared" si="31"/>
        <v>190</v>
      </c>
      <c r="N193" s="123">
        <f t="shared" si="32"/>
      </c>
      <c r="O193" s="123">
        <f t="shared" si="33"/>
        <v>1000</v>
      </c>
      <c r="P193" s="122" t="str">
        <f>IF(COUNTIF($F$4:$F193,J193)&lt;4,$F193," ")</f>
        <v> </v>
      </c>
      <c r="Q193" s="122">
        <f t="shared" si="34"/>
        <v>190</v>
      </c>
      <c r="R193" s="123">
        <f t="shared" si="35"/>
      </c>
      <c r="S193" s="123">
        <f t="shared" si="36"/>
      </c>
      <c r="T193" s="122">
        <f t="shared" si="37"/>
      </c>
      <c r="U193" s="76" t="str">
        <f t="shared" si="27"/>
        <v>X</v>
      </c>
      <c r="V193" s="124">
        <f t="shared" si="28"/>
        <v>190</v>
      </c>
      <c r="W193" s="133" t="str">
        <f>IF(Tours!$AE195&gt;0,(VLOOKUP($C193,Inscription!$A$12:$H$211,6,FALSE))," ")</f>
        <v> </v>
      </c>
      <c r="X193" s="54">
        <f>IF(Tours!AE195&gt;0,LEFT(H193,1),"")</f>
      </c>
    </row>
    <row r="194" spans="1:24" ht="15">
      <c r="A194" s="131">
        <f t="shared" si="29"/>
        <v>191</v>
      </c>
      <c r="B194" s="132">
        <v>191</v>
      </c>
      <c r="C194" s="20">
        <f>IF(Tours!AE196&gt;0,Tours!AE196,"")</f>
      </c>
      <c r="D194" s="51" t="str">
        <f>IF(Tours!$AE196&gt;0,CONCATENATE((VLOOKUP($C194,Inscription!$A$12:$G$211,3,FALSE)),"   ",(VLOOKUP($C194,Inscription!$A$12:$G$211,4,FALSE)))," ")</f>
        <v> </v>
      </c>
      <c r="E194" s="52"/>
      <c r="F194" s="61" t="str">
        <f>IF(Tours!$AE196&gt;0,(VLOOKUP($C194,Inscription!$A$12:$G$211,5,FALSE))," ")</f>
        <v> </v>
      </c>
      <c r="G194" s="10" t="str">
        <f>IF(Tours!$AE196&gt;0,(VLOOKUP($C194,Inscription!$A$12:$G$211,7,FALSE))," ")</f>
        <v> </v>
      </c>
      <c r="H194" s="61" t="str">
        <f>LEFT(IF(Tours!$AE196&gt;0,(VLOOKUP($C194,Inscription!$A$12:$G$211,6,FALSE))," "),8)</f>
        <v> </v>
      </c>
      <c r="I194" s="21">
        <f>Tours!AG196</f>
        <v>0</v>
      </c>
      <c r="J194" s="122" t="str">
        <f>IF(COUNTIF($F$4:$F194,F194)&lt;2,$F194," ")</f>
        <v> </v>
      </c>
      <c r="K194" s="122">
        <f t="shared" si="30"/>
        <v>191</v>
      </c>
      <c r="L194" s="122" t="str">
        <f>IF(COUNTIF($F$4:$F194,F194)&lt;3,$F194," ")</f>
        <v> </v>
      </c>
      <c r="M194" s="122">
        <f t="shared" si="31"/>
        <v>191</v>
      </c>
      <c r="N194" s="123">
        <f t="shared" si="32"/>
      </c>
      <c r="O194" s="123">
        <f t="shared" si="33"/>
        <v>1000</v>
      </c>
      <c r="P194" s="122" t="str">
        <f>IF(COUNTIF($F$4:$F194,J194)&lt;4,$F194," ")</f>
        <v> </v>
      </c>
      <c r="Q194" s="122">
        <f t="shared" si="34"/>
        <v>191</v>
      </c>
      <c r="R194" s="123">
        <f t="shared" si="35"/>
      </c>
      <c r="S194" s="123">
        <f t="shared" si="36"/>
      </c>
      <c r="T194" s="122">
        <f t="shared" si="37"/>
      </c>
      <c r="U194" s="76" t="str">
        <f t="shared" si="27"/>
        <v>X</v>
      </c>
      <c r="V194" s="124">
        <f t="shared" si="28"/>
        <v>191</v>
      </c>
      <c r="W194" s="133" t="str">
        <f>IF(Tours!$AE196&gt;0,(VLOOKUP($C194,Inscription!$A$12:$H$211,6,FALSE))," ")</f>
        <v> </v>
      </c>
      <c r="X194" s="54">
        <f>IF(Tours!AE196&gt;0,LEFT(H194,1),"")</f>
      </c>
    </row>
    <row r="195" spans="1:24" ht="15">
      <c r="A195" s="131">
        <f t="shared" si="29"/>
        <v>192</v>
      </c>
      <c r="B195" s="132">
        <v>192</v>
      </c>
      <c r="C195" s="20">
        <f>IF(Tours!AE197&gt;0,Tours!AE197,"")</f>
      </c>
      <c r="D195" s="51" t="str">
        <f>IF(Tours!$AE197&gt;0,CONCATENATE((VLOOKUP($C195,Inscription!$A$12:$G$211,3,FALSE)),"   ",(VLOOKUP($C195,Inscription!$A$12:$G$211,4,FALSE)))," ")</f>
        <v> </v>
      </c>
      <c r="E195" s="52"/>
      <c r="F195" s="61" t="str">
        <f>IF(Tours!$AE197&gt;0,(VLOOKUP($C195,Inscription!$A$12:$G$211,5,FALSE))," ")</f>
        <v> </v>
      </c>
      <c r="G195" s="10" t="str">
        <f>IF(Tours!$AE197&gt;0,(VLOOKUP($C195,Inscription!$A$12:$G$211,7,FALSE))," ")</f>
        <v> </v>
      </c>
      <c r="H195" s="61" t="str">
        <f>LEFT(IF(Tours!$AE197&gt;0,(VLOOKUP($C195,Inscription!$A$12:$G$211,6,FALSE))," "),8)</f>
        <v> </v>
      </c>
      <c r="I195" s="21">
        <f>Tours!AG197</f>
        <v>0</v>
      </c>
      <c r="J195" s="122" t="str">
        <f>IF(COUNTIF($F$4:$F195,F195)&lt;2,$F195," ")</f>
        <v> </v>
      </c>
      <c r="K195" s="122">
        <f t="shared" si="30"/>
        <v>192</v>
      </c>
      <c r="L195" s="122" t="str">
        <f>IF(COUNTIF($F$4:$F195,F195)&lt;3,$F195," ")</f>
        <v> </v>
      </c>
      <c r="M195" s="122">
        <f t="shared" si="31"/>
        <v>192</v>
      </c>
      <c r="N195" s="123">
        <f t="shared" si="32"/>
      </c>
      <c r="O195" s="123">
        <f t="shared" si="33"/>
        <v>1000</v>
      </c>
      <c r="P195" s="122" t="str">
        <f>IF(COUNTIF($F$4:$F195,J195)&lt;4,$F195," ")</f>
        <v> </v>
      </c>
      <c r="Q195" s="122">
        <f t="shared" si="34"/>
        <v>192</v>
      </c>
      <c r="R195" s="123">
        <f t="shared" si="35"/>
      </c>
      <c r="S195" s="123">
        <f t="shared" si="36"/>
      </c>
      <c r="T195" s="122">
        <f t="shared" si="37"/>
      </c>
      <c r="U195" s="76" t="str">
        <f t="shared" si="27"/>
        <v>X</v>
      </c>
      <c r="V195" s="124">
        <f t="shared" si="28"/>
        <v>192</v>
      </c>
      <c r="W195" s="133" t="str">
        <f>IF(Tours!$AE197&gt;0,(VLOOKUP($C195,Inscription!$A$12:$H$211,6,FALSE))," ")</f>
        <v> </v>
      </c>
      <c r="X195" s="54">
        <f>IF(Tours!AE197&gt;0,LEFT(H195,1),"")</f>
      </c>
    </row>
    <row r="196" spans="1:24" ht="15">
      <c r="A196" s="131">
        <f t="shared" si="29"/>
        <v>193</v>
      </c>
      <c r="B196" s="132">
        <v>193</v>
      </c>
      <c r="C196" s="20">
        <f>IF(Tours!AE198&gt;0,Tours!AE198,"")</f>
      </c>
      <c r="D196" s="51" t="str">
        <f>IF(Tours!$AE198&gt;0,CONCATENATE((VLOOKUP($C196,Inscription!$A$12:$G$211,3,FALSE)),"   ",(VLOOKUP($C196,Inscription!$A$12:$G$211,4,FALSE)))," ")</f>
        <v> </v>
      </c>
      <c r="E196" s="52"/>
      <c r="F196" s="61" t="str">
        <f>IF(Tours!$AE198&gt;0,(VLOOKUP($C196,Inscription!$A$12:$G$211,5,FALSE))," ")</f>
        <v> </v>
      </c>
      <c r="G196" s="10" t="str">
        <f>IF(Tours!$AE198&gt;0,(VLOOKUP($C196,Inscription!$A$12:$G$211,7,FALSE))," ")</f>
        <v> </v>
      </c>
      <c r="H196" s="61" t="str">
        <f>LEFT(IF(Tours!$AE198&gt;0,(VLOOKUP($C196,Inscription!$A$12:$G$211,6,FALSE))," "),8)</f>
        <v> </v>
      </c>
      <c r="I196" s="21">
        <f>Tours!AG198</f>
        <v>0</v>
      </c>
      <c r="J196" s="122" t="str">
        <f>IF(COUNTIF($F$4:$F196,F196)&lt;2,$F196," ")</f>
        <v> </v>
      </c>
      <c r="K196" s="122">
        <f t="shared" si="30"/>
        <v>193</v>
      </c>
      <c r="L196" s="122" t="str">
        <f>IF(COUNTIF($F$4:$F196,F196)&lt;3,$F196," ")</f>
        <v> </v>
      </c>
      <c r="M196" s="122">
        <f t="shared" si="31"/>
        <v>193</v>
      </c>
      <c r="N196" s="123">
        <f t="shared" si="32"/>
      </c>
      <c r="O196" s="123">
        <f t="shared" si="33"/>
        <v>1000</v>
      </c>
      <c r="P196" s="122" t="str">
        <f>IF(COUNTIF($F$4:$F196,J196)&lt;4,$F196," ")</f>
        <v> </v>
      </c>
      <c r="Q196" s="122">
        <f t="shared" si="34"/>
        <v>193</v>
      </c>
      <c r="R196" s="123">
        <f t="shared" si="35"/>
      </c>
      <c r="S196" s="123">
        <f t="shared" si="36"/>
      </c>
      <c r="T196" s="122">
        <f t="shared" si="37"/>
      </c>
      <c r="U196" s="76" t="str">
        <f aca="true" t="shared" si="38" ref="U196:U203">IF(COUNTIF($C$4:$C$203,C196)&gt;1,"X"," ")</f>
        <v>X</v>
      </c>
      <c r="V196" s="124">
        <f aca="true" t="shared" si="39" ref="V196:V203">IF(COUNTIF($B$4:$B$203,B196)&gt;1,"T",B196)</f>
        <v>193</v>
      </c>
      <c r="W196" s="133" t="str">
        <f>IF(Tours!$AE198&gt;0,(VLOOKUP($C196,Inscription!$A$12:$H$211,6,FALSE))," ")</f>
        <v> </v>
      </c>
      <c r="X196" s="54">
        <f>IF(Tours!AE198&gt;0,LEFT(H196,1),"")</f>
      </c>
    </row>
    <row r="197" spans="1:24" ht="15">
      <c r="A197" s="131">
        <f aca="true" t="shared" si="40" ref="A197:A203">IF(V197=B197,B197,(20100-SUM($V$4:$V$203))/(COUNTIF($V$4:$V$203,"T")))</f>
        <v>194</v>
      </c>
      <c r="B197" s="132">
        <v>194</v>
      </c>
      <c r="C197" s="20">
        <f>IF(Tours!AE199&gt;0,Tours!AE199,"")</f>
      </c>
      <c r="D197" s="51" t="str">
        <f>IF(Tours!$AE199&gt;0,CONCATENATE((VLOOKUP($C197,Inscription!$A$12:$G$211,3,FALSE)),"   ",(VLOOKUP($C197,Inscription!$A$12:$G$211,4,FALSE)))," ")</f>
        <v> </v>
      </c>
      <c r="E197" s="52"/>
      <c r="F197" s="61" t="str">
        <f>IF(Tours!$AE199&gt;0,(VLOOKUP($C197,Inscription!$A$12:$G$211,5,FALSE))," ")</f>
        <v> </v>
      </c>
      <c r="G197" s="10" t="str">
        <f>IF(Tours!$AE199&gt;0,(VLOOKUP($C197,Inscription!$A$12:$G$211,7,FALSE))," ")</f>
        <v> </v>
      </c>
      <c r="H197" s="61" t="str">
        <f>LEFT(IF(Tours!$AE199&gt;0,(VLOOKUP($C197,Inscription!$A$12:$G$211,6,FALSE))," "),8)</f>
        <v> </v>
      </c>
      <c r="I197" s="21">
        <f>Tours!AG199</f>
        <v>0</v>
      </c>
      <c r="J197" s="122" t="str">
        <f>IF(COUNTIF($F$4:$F197,F197)&lt;2,$F197," ")</f>
        <v> </v>
      </c>
      <c r="K197" s="122">
        <f aca="true" t="shared" si="41" ref="K197:K203">IF(J197=F197,A197,"")</f>
        <v>194</v>
      </c>
      <c r="L197" s="122" t="str">
        <f>IF(COUNTIF($F$4:$F197,F197)&lt;3,$F197," ")</f>
        <v> </v>
      </c>
      <c r="M197" s="122">
        <f aca="true" t="shared" si="42" ref="M197:M203">IF(L197=$F197,$A197,"")</f>
        <v>194</v>
      </c>
      <c r="N197" s="123">
        <f aca="true" t="shared" si="43" ref="N197:N203">IF(L197=J197,"",L197)</f>
      </c>
      <c r="O197" s="123">
        <f aca="true" t="shared" si="44" ref="O197:O203">IF(N197=$F197,$A197,1000)</f>
        <v>1000</v>
      </c>
      <c r="P197" s="122" t="str">
        <f>IF(COUNTIF($F$4:$F197,J197)&lt;4,$F197," ")</f>
        <v> </v>
      </c>
      <c r="Q197" s="122">
        <f aca="true" t="shared" si="45" ref="Q197:Q203">IF(P197=$F197,$A197,"")</f>
        <v>194</v>
      </c>
      <c r="R197" s="123">
        <f aca="true" t="shared" si="46" ref="R197:R203">IF(P197=J197,"",P197)</f>
      </c>
      <c r="S197" s="123">
        <f aca="true" t="shared" si="47" ref="S197:S203">IF(R197=N197,"",P197)</f>
      </c>
      <c r="T197" s="122">
        <f aca="true" t="shared" si="48" ref="T197:T203">IF(S197=$F197,$A197,"")</f>
      </c>
      <c r="U197" s="76" t="str">
        <f t="shared" si="38"/>
        <v>X</v>
      </c>
      <c r="V197" s="124">
        <f t="shared" si="39"/>
        <v>194</v>
      </c>
      <c r="W197" s="133" t="str">
        <f>IF(Tours!$AE199&gt;0,(VLOOKUP($C197,Inscription!$A$12:$H$211,6,FALSE))," ")</f>
        <v> </v>
      </c>
      <c r="X197" s="54">
        <f>IF(Tours!AE199&gt;0,LEFT(H197,1),"")</f>
      </c>
    </row>
    <row r="198" spans="1:24" ht="15">
      <c r="A198" s="131">
        <f t="shared" si="40"/>
        <v>195</v>
      </c>
      <c r="B198" s="132">
        <v>195</v>
      </c>
      <c r="C198" s="20">
        <f>IF(Tours!AE200&gt;0,Tours!AE200,"")</f>
      </c>
      <c r="D198" s="51" t="str">
        <f>IF(Tours!$AE200&gt;0,CONCATENATE((VLOOKUP($C198,Inscription!$A$12:$G$211,3,FALSE)),"   ",(VLOOKUP($C198,Inscription!$A$12:$G$211,4,FALSE)))," ")</f>
        <v> </v>
      </c>
      <c r="E198" s="52"/>
      <c r="F198" s="61" t="str">
        <f>IF(Tours!$AE200&gt;0,(VLOOKUP($C198,Inscription!$A$12:$G$211,5,FALSE))," ")</f>
        <v> </v>
      </c>
      <c r="G198" s="10" t="str">
        <f>IF(Tours!$AE200&gt;0,(VLOOKUP($C198,Inscription!$A$12:$G$211,7,FALSE))," ")</f>
        <v> </v>
      </c>
      <c r="H198" s="61" t="str">
        <f>LEFT(IF(Tours!$AE200&gt;0,(VLOOKUP($C198,Inscription!$A$12:$G$211,6,FALSE))," "),8)</f>
        <v> </v>
      </c>
      <c r="I198" s="21">
        <f>Tours!AG200</f>
        <v>0</v>
      </c>
      <c r="J198" s="122" t="str">
        <f>IF(COUNTIF($F$4:$F198,F198)&lt;2,$F198," ")</f>
        <v> </v>
      </c>
      <c r="K198" s="122">
        <f t="shared" si="41"/>
        <v>195</v>
      </c>
      <c r="L198" s="122" t="str">
        <f>IF(COUNTIF($F$4:$F198,F198)&lt;3,$F198," ")</f>
        <v> </v>
      </c>
      <c r="M198" s="122">
        <f t="shared" si="42"/>
        <v>195</v>
      </c>
      <c r="N198" s="123">
        <f t="shared" si="43"/>
      </c>
      <c r="O198" s="123">
        <f t="shared" si="44"/>
        <v>1000</v>
      </c>
      <c r="P198" s="122" t="str">
        <f>IF(COUNTIF($F$4:$F198,J198)&lt;4,$F198," ")</f>
        <v> </v>
      </c>
      <c r="Q198" s="122">
        <f t="shared" si="45"/>
        <v>195</v>
      </c>
      <c r="R198" s="123">
        <f t="shared" si="46"/>
      </c>
      <c r="S198" s="123">
        <f t="shared" si="47"/>
      </c>
      <c r="T198" s="122">
        <f t="shared" si="48"/>
      </c>
      <c r="U198" s="76" t="str">
        <f t="shared" si="38"/>
        <v>X</v>
      </c>
      <c r="V198" s="124">
        <f t="shared" si="39"/>
        <v>195</v>
      </c>
      <c r="W198" s="133" t="str">
        <f>IF(Tours!$AE200&gt;0,(VLOOKUP($C198,Inscription!$A$12:$H$211,6,FALSE))," ")</f>
        <v> </v>
      </c>
      <c r="X198" s="54">
        <f>IF(Tours!AE200&gt;0,LEFT(H198,1),"")</f>
      </c>
    </row>
    <row r="199" spans="1:24" ht="15">
      <c r="A199" s="131">
        <f t="shared" si="40"/>
        <v>196</v>
      </c>
      <c r="B199" s="132">
        <v>196</v>
      </c>
      <c r="C199" s="20">
        <f>IF(Tours!AE201&gt;0,Tours!AE201,"")</f>
      </c>
      <c r="D199" s="51" t="str">
        <f>IF(Tours!$AE201&gt;0,CONCATENATE((VLOOKUP($C199,Inscription!$A$12:$G$211,3,FALSE)),"   ",(VLOOKUP($C199,Inscription!$A$12:$G$211,4,FALSE)))," ")</f>
        <v> </v>
      </c>
      <c r="E199" s="52"/>
      <c r="F199" s="61" t="str">
        <f>IF(Tours!$AE201&gt;0,(VLOOKUP($C199,Inscription!$A$12:$G$211,5,FALSE))," ")</f>
        <v> </v>
      </c>
      <c r="G199" s="10" t="str">
        <f>IF(Tours!$AE201&gt;0,(VLOOKUP($C199,Inscription!$A$12:$G$211,7,FALSE))," ")</f>
        <v> </v>
      </c>
      <c r="H199" s="61" t="str">
        <f>LEFT(IF(Tours!$AE201&gt;0,(VLOOKUP($C199,Inscription!$A$12:$G$211,6,FALSE))," "),8)</f>
        <v> </v>
      </c>
      <c r="I199" s="21">
        <f>Tours!AG201</f>
        <v>0</v>
      </c>
      <c r="J199" s="122" t="str">
        <f>IF(COUNTIF($F$4:$F199,F199)&lt;2,$F199," ")</f>
        <v> </v>
      </c>
      <c r="K199" s="122">
        <f t="shared" si="41"/>
        <v>196</v>
      </c>
      <c r="L199" s="122" t="str">
        <f>IF(COUNTIF($F$4:$F199,F199)&lt;3,$F199," ")</f>
        <v> </v>
      </c>
      <c r="M199" s="122">
        <f t="shared" si="42"/>
        <v>196</v>
      </c>
      <c r="N199" s="123">
        <f t="shared" si="43"/>
      </c>
      <c r="O199" s="123">
        <f t="shared" si="44"/>
        <v>1000</v>
      </c>
      <c r="P199" s="122" t="str">
        <f>IF(COUNTIF($F$4:$F199,J199)&lt;4,$F199," ")</f>
        <v> </v>
      </c>
      <c r="Q199" s="122">
        <f t="shared" si="45"/>
        <v>196</v>
      </c>
      <c r="R199" s="123">
        <f t="shared" si="46"/>
      </c>
      <c r="S199" s="123">
        <f t="shared" si="47"/>
      </c>
      <c r="T199" s="122">
        <f t="shared" si="48"/>
      </c>
      <c r="U199" s="76" t="str">
        <f t="shared" si="38"/>
        <v>X</v>
      </c>
      <c r="V199" s="124">
        <f t="shared" si="39"/>
        <v>196</v>
      </c>
      <c r="W199" s="133" t="str">
        <f>IF(Tours!$AE201&gt;0,(VLOOKUP($C199,Inscription!$A$12:$H$211,6,FALSE))," ")</f>
        <v> </v>
      </c>
      <c r="X199" s="54">
        <f>IF(Tours!AE201&gt;0,LEFT(H199,1),"")</f>
      </c>
    </row>
    <row r="200" spans="1:24" ht="15">
      <c r="A200" s="131">
        <f t="shared" si="40"/>
        <v>197</v>
      </c>
      <c r="B200" s="132">
        <v>197</v>
      </c>
      <c r="C200" s="20">
        <f>IF(Tours!AE202&gt;0,Tours!AE202,"")</f>
      </c>
      <c r="D200" s="51" t="str">
        <f>IF(Tours!$AE202&gt;0,CONCATENATE((VLOOKUP($C200,Inscription!$A$12:$G$211,3,FALSE)),"   ",(VLOOKUP($C200,Inscription!$A$12:$G$211,4,FALSE)))," ")</f>
        <v> </v>
      </c>
      <c r="E200" s="52"/>
      <c r="F200" s="61" t="str">
        <f>IF(Tours!$AE202&gt;0,(VLOOKUP($C200,Inscription!$A$12:$G$211,5,FALSE))," ")</f>
        <v> </v>
      </c>
      <c r="G200" s="10" t="str">
        <f>IF(Tours!$AE202&gt;0,(VLOOKUP($C200,Inscription!$A$12:$G$211,7,FALSE))," ")</f>
        <v> </v>
      </c>
      <c r="H200" s="61" t="str">
        <f>LEFT(IF(Tours!$AE202&gt;0,(VLOOKUP($C200,Inscription!$A$12:$G$211,6,FALSE))," "),8)</f>
        <v> </v>
      </c>
      <c r="I200" s="21">
        <f>Tours!AG202</f>
        <v>0</v>
      </c>
      <c r="J200" s="122" t="str">
        <f>IF(COUNTIF($F$4:$F200,F200)&lt;2,$F200," ")</f>
        <v> </v>
      </c>
      <c r="K200" s="122">
        <f t="shared" si="41"/>
        <v>197</v>
      </c>
      <c r="L200" s="122" t="str">
        <f>IF(COUNTIF($F$4:$F200,F200)&lt;3,$F200," ")</f>
        <v> </v>
      </c>
      <c r="M200" s="122">
        <f t="shared" si="42"/>
        <v>197</v>
      </c>
      <c r="N200" s="123">
        <f t="shared" si="43"/>
      </c>
      <c r="O200" s="123">
        <f t="shared" si="44"/>
        <v>1000</v>
      </c>
      <c r="P200" s="122" t="str">
        <f>IF(COUNTIF($F$4:$F200,J200)&lt;4,$F200," ")</f>
        <v> </v>
      </c>
      <c r="Q200" s="122">
        <f t="shared" si="45"/>
        <v>197</v>
      </c>
      <c r="R200" s="123">
        <f t="shared" si="46"/>
      </c>
      <c r="S200" s="123">
        <f t="shared" si="47"/>
      </c>
      <c r="T200" s="122">
        <f t="shared" si="48"/>
      </c>
      <c r="U200" s="76" t="str">
        <f t="shared" si="38"/>
        <v>X</v>
      </c>
      <c r="V200" s="124">
        <f t="shared" si="39"/>
        <v>197</v>
      </c>
      <c r="W200" s="133" t="str">
        <f>IF(Tours!$AE202&gt;0,(VLOOKUP($C200,Inscription!$A$12:$H$211,6,FALSE))," ")</f>
        <v> </v>
      </c>
      <c r="X200" s="54">
        <f>IF(Tours!AE202&gt;0,LEFT(H200,1),"")</f>
      </c>
    </row>
    <row r="201" spans="1:24" ht="15">
      <c r="A201" s="131">
        <f t="shared" si="40"/>
        <v>198</v>
      </c>
      <c r="B201" s="132">
        <v>198</v>
      </c>
      <c r="C201" s="20">
        <f>IF(Tours!AE203&gt;0,Tours!AE203,"")</f>
      </c>
      <c r="D201" s="51" t="str">
        <f>IF(Tours!$AE203&gt;0,CONCATENATE((VLOOKUP($C201,Inscription!$A$12:$G$211,3,FALSE)),"   ",(VLOOKUP($C201,Inscription!$A$12:$G$211,4,FALSE)))," ")</f>
        <v> </v>
      </c>
      <c r="E201" s="52"/>
      <c r="F201" s="61" t="str">
        <f>IF(Tours!$AE203&gt;0,(VLOOKUP($C201,Inscription!$A$12:$G$211,5,FALSE))," ")</f>
        <v> </v>
      </c>
      <c r="G201" s="10" t="str">
        <f>IF(Tours!$AE203&gt;0,(VLOOKUP($C201,Inscription!$A$12:$G$211,7,FALSE))," ")</f>
        <v> </v>
      </c>
      <c r="H201" s="61" t="str">
        <f>LEFT(IF(Tours!$AE203&gt;0,(VLOOKUP($C201,Inscription!$A$12:$G$211,6,FALSE))," "),8)</f>
        <v> </v>
      </c>
      <c r="I201" s="21">
        <f>Tours!AG203</f>
        <v>0</v>
      </c>
      <c r="J201" s="122" t="str">
        <f>IF(COUNTIF($F$4:$F201,F201)&lt;2,$F201," ")</f>
        <v> </v>
      </c>
      <c r="K201" s="122">
        <f t="shared" si="41"/>
        <v>198</v>
      </c>
      <c r="L201" s="122" t="str">
        <f>IF(COUNTIF($F$4:$F201,F201)&lt;3,$F201," ")</f>
        <v> </v>
      </c>
      <c r="M201" s="122">
        <f t="shared" si="42"/>
        <v>198</v>
      </c>
      <c r="N201" s="123">
        <f t="shared" si="43"/>
      </c>
      <c r="O201" s="123">
        <f t="shared" si="44"/>
        <v>1000</v>
      </c>
      <c r="P201" s="122" t="str">
        <f>IF(COUNTIF($F$4:$F201,J201)&lt;4,$F201," ")</f>
        <v> </v>
      </c>
      <c r="Q201" s="122">
        <f t="shared" si="45"/>
        <v>198</v>
      </c>
      <c r="R201" s="123">
        <f t="shared" si="46"/>
      </c>
      <c r="S201" s="123">
        <f t="shared" si="47"/>
      </c>
      <c r="T201" s="122">
        <f t="shared" si="48"/>
      </c>
      <c r="U201" s="76" t="str">
        <f t="shared" si="38"/>
        <v>X</v>
      </c>
      <c r="V201" s="124">
        <f t="shared" si="39"/>
        <v>198</v>
      </c>
      <c r="W201" s="133" t="str">
        <f>IF(Tours!$AE203&gt;0,(VLOOKUP($C201,Inscription!$A$12:$H$211,6,FALSE))," ")</f>
        <v> </v>
      </c>
      <c r="X201" s="54">
        <f>IF(Tours!AE203&gt;0,LEFT(H201,1),"")</f>
      </c>
    </row>
    <row r="202" spans="1:24" ht="15">
      <c r="A202" s="131">
        <f t="shared" si="40"/>
        <v>199</v>
      </c>
      <c r="B202" s="132">
        <v>199</v>
      </c>
      <c r="C202" s="20">
        <f>IF(Tours!AE204&gt;0,Tours!AE204,"")</f>
      </c>
      <c r="D202" s="51" t="str">
        <f>IF(Tours!$AE204&gt;0,CONCATENATE((VLOOKUP($C202,Inscription!$A$12:$G$211,3,FALSE)),"   ",(VLOOKUP($C202,Inscription!$A$12:$G$211,4,FALSE)))," ")</f>
        <v> </v>
      </c>
      <c r="E202" s="52"/>
      <c r="F202" s="61" t="str">
        <f>IF(Tours!$AE204&gt;0,(VLOOKUP($C202,Inscription!$A$12:$G$211,5,FALSE))," ")</f>
        <v> </v>
      </c>
      <c r="G202" s="10" t="str">
        <f>IF(Tours!$AE204&gt;0,(VLOOKUP($C202,Inscription!$A$12:$G$211,7,FALSE))," ")</f>
        <v> </v>
      </c>
      <c r="H202" s="61" t="str">
        <f>LEFT(IF(Tours!$AE204&gt;0,(VLOOKUP($C202,Inscription!$A$12:$G$211,6,FALSE))," "),8)</f>
        <v> </v>
      </c>
      <c r="I202" s="21">
        <f>Tours!AG204</f>
        <v>0</v>
      </c>
      <c r="J202" s="122" t="str">
        <f>IF(COUNTIF($F$4:$F202,F202)&lt;2,$F202," ")</f>
        <v> </v>
      </c>
      <c r="K202" s="122">
        <f t="shared" si="41"/>
        <v>199</v>
      </c>
      <c r="L202" s="122" t="str">
        <f>IF(COUNTIF($F$4:$F202,F202)&lt;3,$F202," ")</f>
        <v> </v>
      </c>
      <c r="M202" s="122">
        <f t="shared" si="42"/>
        <v>199</v>
      </c>
      <c r="N202" s="123">
        <f t="shared" si="43"/>
      </c>
      <c r="O202" s="123">
        <f t="shared" si="44"/>
        <v>1000</v>
      </c>
      <c r="P202" s="122" t="str">
        <f>IF(COUNTIF($F$4:$F202,J202)&lt;4,$F202," ")</f>
        <v> </v>
      </c>
      <c r="Q202" s="122">
        <f t="shared" si="45"/>
        <v>199</v>
      </c>
      <c r="R202" s="123">
        <f t="shared" si="46"/>
      </c>
      <c r="S202" s="123">
        <f t="shared" si="47"/>
      </c>
      <c r="T202" s="122">
        <f t="shared" si="48"/>
      </c>
      <c r="U202" s="76" t="str">
        <f t="shared" si="38"/>
        <v>X</v>
      </c>
      <c r="V202" s="124">
        <f t="shared" si="39"/>
        <v>199</v>
      </c>
      <c r="W202" s="133" t="str">
        <f>IF(Tours!$AE204&gt;0,(VLOOKUP($C202,Inscription!$A$12:$H$211,6,FALSE))," ")</f>
        <v> </v>
      </c>
      <c r="X202" s="54">
        <f>IF(Tours!AE204&gt;0,LEFT(H202,1),"")</f>
      </c>
    </row>
    <row r="203" spans="1:24" ht="15">
      <c r="A203" s="131">
        <f t="shared" si="40"/>
        <v>200</v>
      </c>
      <c r="B203" s="132">
        <v>200</v>
      </c>
      <c r="C203" s="20">
        <f>IF(Tours!AE205&gt;0,Tours!AE205,"")</f>
      </c>
      <c r="D203" s="51" t="str">
        <f>IF(Tours!$AE205&gt;0,CONCATENATE((VLOOKUP($C203,Inscription!$A$12:$G$211,3,FALSE)),"   ",(VLOOKUP($C203,Inscription!$A$12:$G$211,4,FALSE)))," ")</f>
        <v> </v>
      </c>
      <c r="E203" s="52"/>
      <c r="F203" s="61" t="str">
        <f>IF(Tours!$AE205&gt;0,(VLOOKUP($C203,Inscription!$A$12:$G$211,5,FALSE))," ")</f>
        <v> </v>
      </c>
      <c r="G203" s="10" t="str">
        <f>IF(Tours!$AE205&gt;0,(VLOOKUP($C203,Inscription!$A$12:$G$211,7,FALSE))," ")</f>
        <v> </v>
      </c>
      <c r="H203" s="61" t="str">
        <f>LEFT(IF(Tours!$AE205&gt;0,(VLOOKUP($C203,Inscription!$A$12:$G$211,6,FALSE))," "),8)</f>
        <v> </v>
      </c>
      <c r="I203" s="21">
        <f>Tours!AG205</f>
        <v>0</v>
      </c>
      <c r="J203" s="122" t="str">
        <f>IF(COUNTIF($F$4:$F203,F203)&lt;2,$F203," ")</f>
        <v> </v>
      </c>
      <c r="K203" s="122">
        <f t="shared" si="41"/>
        <v>200</v>
      </c>
      <c r="L203" s="122" t="str">
        <f>IF(COUNTIF($F$4:$F203,F203)&lt;3,$F203," ")</f>
        <v> </v>
      </c>
      <c r="M203" s="122">
        <f t="shared" si="42"/>
        <v>200</v>
      </c>
      <c r="N203" s="123">
        <f t="shared" si="43"/>
      </c>
      <c r="O203" s="123">
        <f t="shared" si="44"/>
        <v>1000</v>
      </c>
      <c r="P203" s="122" t="str">
        <f>IF(COUNTIF($F$4:$F203,J203)&lt;4,$F203," ")</f>
        <v> </v>
      </c>
      <c r="Q203" s="122">
        <f t="shared" si="45"/>
        <v>200</v>
      </c>
      <c r="R203" s="123">
        <f t="shared" si="46"/>
      </c>
      <c r="S203" s="123">
        <f t="shared" si="47"/>
      </c>
      <c r="T203" s="122">
        <f t="shared" si="48"/>
      </c>
      <c r="U203" s="76" t="str">
        <f t="shared" si="38"/>
        <v>X</v>
      </c>
      <c r="V203" s="124">
        <f t="shared" si="39"/>
        <v>200</v>
      </c>
      <c r="W203" s="133" t="str">
        <f>IF(Tours!$AE205&gt;0,(VLOOKUP($C203,Inscription!$A$12:$H$211,6,FALSE))," ")</f>
        <v> </v>
      </c>
      <c r="X203" s="54">
        <f>IF(Tours!AE205&gt;0,LEFT(H203,1),"")</f>
      </c>
    </row>
    <row r="204" ht="15">
      <c r="U204" s="57"/>
    </row>
    <row r="205" ht="15">
      <c r="U205" s="57"/>
    </row>
    <row r="206" ht="15">
      <c r="U206" s="57"/>
    </row>
    <row r="207" ht="15">
      <c r="U207" s="57"/>
    </row>
    <row r="208" ht="15">
      <c r="U208" s="57"/>
    </row>
    <row r="209" ht="15">
      <c r="U209" s="57"/>
    </row>
    <row r="210" ht="15">
      <c r="U210" s="57"/>
    </row>
    <row r="211" ht="15">
      <c r="U211" s="57"/>
    </row>
    <row r="212" ht="15">
      <c r="U212" s="57"/>
    </row>
    <row r="213" ht="15">
      <c r="U213" s="57"/>
    </row>
    <row r="214" ht="15">
      <c r="U214" s="57"/>
    </row>
    <row r="215" ht="15">
      <c r="U215" s="57"/>
    </row>
    <row r="216" ht="15">
      <c r="U216" s="57"/>
    </row>
    <row r="217" ht="15">
      <c r="U217" s="57"/>
    </row>
    <row r="218" ht="15">
      <c r="U218" s="57"/>
    </row>
    <row r="219" ht="15">
      <c r="U219" s="57"/>
    </row>
    <row r="220" ht="15">
      <c r="U220" s="57"/>
    </row>
    <row r="221" ht="15">
      <c r="U221" s="57"/>
    </row>
    <row r="222" ht="15">
      <c r="U222" s="57"/>
    </row>
    <row r="223" ht="15">
      <c r="U223" s="57"/>
    </row>
    <row r="224" ht="15">
      <c r="U224" s="57"/>
    </row>
    <row r="225" ht="15">
      <c r="U225" s="57"/>
    </row>
    <row r="226" ht="15">
      <c r="U226" s="57"/>
    </row>
    <row r="227" ht="15">
      <c r="U227" s="57"/>
    </row>
    <row r="228" ht="15">
      <c r="U228" s="57"/>
    </row>
    <row r="229" ht="15">
      <c r="U229" s="57"/>
    </row>
    <row r="230" ht="15">
      <c r="U230" s="57"/>
    </row>
    <row r="231" ht="15">
      <c r="U231" s="57"/>
    </row>
    <row r="232" ht="15">
      <c r="U232" s="57"/>
    </row>
    <row r="233" ht="15">
      <c r="U233" s="57"/>
    </row>
    <row r="234" ht="15">
      <c r="U234" s="57"/>
    </row>
    <row r="235" ht="15">
      <c r="U235" s="57"/>
    </row>
    <row r="236" ht="15">
      <c r="U236" s="57"/>
    </row>
    <row r="237" ht="15">
      <c r="U237" s="57"/>
    </row>
    <row r="238" ht="15">
      <c r="U238" s="57"/>
    </row>
    <row r="239" ht="15">
      <c r="U239" s="57"/>
    </row>
  </sheetData>
  <sheetProtection/>
  <mergeCells count="6">
    <mergeCell ref="G1:I1"/>
    <mergeCell ref="D3:E3"/>
    <mergeCell ref="A1:B1"/>
    <mergeCell ref="A2:B2"/>
    <mergeCell ref="C2:E2"/>
    <mergeCell ref="C1:F1"/>
  </mergeCells>
  <conditionalFormatting sqref="U4:U203">
    <cfRule type="cellIs" priority="1" dxfId="6" operator="equal" stopIfTrue="1">
      <formula>"X"</formula>
    </cfRule>
  </conditionalFormatting>
  <conditionalFormatting sqref="AA5:AC29 AA35:AC59">
    <cfRule type="cellIs" priority="2" dxfId="5" operator="greaterThan" stopIfTrue="1">
      <formula>999</formula>
    </cfRule>
  </conditionalFormatting>
  <printOptions/>
  <pageMargins left="0.14" right="0.14" top="0.71" bottom="0.67" header="0.28" footer="0.4921259845"/>
  <pageSetup horizontalDpi="300" verticalDpi="300" orientation="portrait" paperSize="9" r:id="rId4"/>
  <headerFooter alignWithMargins="0">
    <oddHeader>&amp;CCLASSEMENT &amp;F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Q199"/>
  <sheetViews>
    <sheetView showGridLines="0" showZeros="0" defaultGridColor="0" zoomScale="75" zoomScaleNormal="75" zoomScalePageLayoutView="0" colorId="62" workbookViewId="0" topLeftCell="A1">
      <selection activeCell="Q35" sqref="Q35"/>
    </sheetView>
  </sheetViews>
  <sheetFormatPr defaultColWidth="11.421875" defaultRowHeight="12.75"/>
  <cols>
    <col min="1" max="4" width="7.00390625" style="1" customWidth="1"/>
    <col min="5" max="5" width="5.8515625" style="1" customWidth="1"/>
    <col min="6" max="13" width="7.00390625" style="1" customWidth="1"/>
    <col min="14" max="14" width="8.00390625" style="1" customWidth="1"/>
    <col min="15" max="15" width="11.421875" style="1" customWidth="1"/>
    <col min="16" max="16" width="11.421875" style="1" hidden="1" customWidth="1"/>
    <col min="17" max="16384" width="11.421875" style="1" customWidth="1"/>
  </cols>
  <sheetData>
    <row r="1" spans="1:17" ht="5.2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Q1" s="18">
        <v>0.041666666666666664</v>
      </c>
    </row>
    <row r="2" spans="1:14" ht="15" customHeight="1">
      <c r="A2" s="373" t="s">
        <v>15</v>
      </c>
      <c r="B2" s="373"/>
      <c r="C2" s="373"/>
      <c r="D2" s="375">
        <f>Inscription!D1</f>
        <v>0</v>
      </c>
      <c r="E2" s="375"/>
      <c r="F2" s="375"/>
      <c r="G2" s="375"/>
      <c r="H2" s="375"/>
      <c r="I2" s="375"/>
      <c r="J2" s="375"/>
      <c r="K2" s="374">
        <f>IF(Inscription!$D$4&gt;0,"DATE :  "&amp;TEXT(Inscription!D$4,"jj mmmm aaaa"),"")</f>
      </c>
      <c r="L2" s="374"/>
      <c r="M2" s="374"/>
      <c r="N2" s="374"/>
    </row>
    <row r="3" spans="1:14" ht="15" customHeight="1">
      <c r="A3" s="373" t="s">
        <v>8</v>
      </c>
      <c r="B3" s="373"/>
      <c r="C3" s="373"/>
      <c r="D3" s="376">
        <f>Inscription!D3</f>
        <v>0</v>
      </c>
      <c r="E3" s="376"/>
      <c r="F3" s="376"/>
      <c r="G3" s="376"/>
      <c r="H3" s="376"/>
      <c r="I3" s="376"/>
      <c r="J3" s="376"/>
      <c r="K3" s="372"/>
      <c r="L3" s="372"/>
      <c r="M3" s="372"/>
      <c r="N3" s="372"/>
    </row>
    <row r="4" spans="1:14" ht="15" customHeight="1">
      <c r="A4" s="373" t="s">
        <v>16</v>
      </c>
      <c r="B4" s="373"/>
      <c r="C4" s="373"/>
      <c r="D4" s="135">
        <f>Inscription!D5</f>
        <v>0</v>
      </c>
      <c r="E4" s="135"/>
      <c r="F4" s="135"/>
      <c r="G4" s="135"/>
      <c r="H4" s="135"/>
      <c r="I4" s="135"/>
      <c r="J4" s="135"/>
      <c r="K4" s="136"/>
      <c r="L4" s="136"/>
      <c r="M4" s="136"/>
      <c r="N4" s="136"/>
    </row>
    <row r="5" spans="1:14" ht="15" customHeight="1">
      <c r="A5" s="373" t="s">
        <v>17</v>
      </c>
      <c r="B5" s="373"/>
      <c r="C5" s="373"/>
      <c r="D5" s="378">
        <f>Inscription!D2</f>
        <v>0</v>
      </c>
      <c r="E5" s="379"/>
      <c r="F5" s="379"/>
      <c r="G5" s="379"/>
      <c r="H5" s="379"/>
      <c r="I5" s="380" t="s">
        <v>18</v>
      </c>
      <c r="J5" s="380"/>
      <c r="K5" s="380"/>
      <c r="L5" s="23">
        <f>Inscription!G2</f>
        <v>0</v>
      </c>
      <c r="M5" s="24"/>
      <c r="N5" s="24"/>
    </row>
    <row r="6" spans="1:14" ht="15" customHeight="1">
      <c r="A6" s="381" t="s">
        <v>2</v>
      </c>
      <c r="B6" s="381"/>
      <c r="C6" s="382">
        <f>Inscription!D8</f>
        <v>0</v>
      </c>
      <c r="D6" s="382"/>
      <c r="E6" s="382"/>
      <c r="F6" s="380" t="s">
        <v>3</v>
      </c>
      <c r="G6" s="380"/>
      <c r="H6" s="382">
        <f>Inscription!F8</f>
        <v>0</v>
      </c>
      <c r="I6" s="382"/>
      <c r="J6" s="382"/>
      <c r="K6" s="381" t="s">
        <v>4</v>
      </c>
      <c r="L6" s="381"/>
      <c r="M6" s="377">
        <f>'CLASS SCRATCH'!$I$2</f>
        <v>0</v>
      </c>
      <c r="N6" s="377"/>
    </row>
    <row r="7" spans="1:14" ht="15" customHeight="1">
      <c r="A7" s="356" t="s">
        <v>19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</row>
    <row r="8" spans="1:15" ht="15" customHeight="1">
      <c r="A8" s="25"/>
      <c r="B8" s="25"/>
      <c r="C8" s="25"/>
      <c r="D8" s="25"/>
      <c r="E8" s="25"/>
      <c r="F8" s="25"/>
      <c r="G8" s="348" t="s">
        <v>30</v>
      </c>
      <c r="H8" s="348"/>
      <c r="I8" s="365" t="e">
        <f>$M$8/$N$10*$Q$1</f>
        <v>#DIV/0!</v>
      </c>
      <c r="J8" s="365"/>
      <c r="K8" s="353" t="s">
        <v>28</v>
      </c>
      <c r="L8" s="354"/>
      <c r="M8" s="357">
        <f>Inscription!F7</f>
        <v>0</v>
      </c>
      <c r="N8" s="358"/>
      <c r="O8" s="17"/>
    </row>
    <row r="9" spans="1:14" ht="15" customHeight="1">
      <c r="A9" s="27" t="s">
        <v>35</v>
      </c>
      <c r="B9" s="13" t="s">
        <v>0</v>
      </c>
      <c r="C9" s="366" t="s">
        <v>37</v>
      </c>
      <c r="D9" s="367"/>
      <c r="E9" s="367"/>
      <c r="F9" s="367"/>
      <c r="G9" s="368"/>
      <c r="H9" s="366" t="s">
        <v>1</v>
      </c>
      <c r="I9" s="367"/>
      <c r="J9" s="368"/>
      <c r="K9" s="383" t="s">
        <v>12</v>
      </c>
      <c r="L9" s="384"/>
      <c r="M9" s="26" t="s">
        <v>38</v>
      </c>
      <c r="N9" s="28" t="s">
        <v>13</v>
      </c>
    </row>
    <row r="10" spans="1:16" ht="15" customHeight="1">
      <c r="A10" s="12">
        <f>'CLASS SCRATCH'!C4</f>
      </c>
      <c r="B10" s="77">
        <f>'CLASS SCRATCH'!B4</f>
        <v>1</v>
      </c>
      <c r="C10" s="362" t="str">
        <f>'CLASS SCRATCH'!D4</f>
        <v> </v>
      </c>
      <c r="D10" s="363" t="str">
        <f>IF(Tours!$AE12&gt;0,CONCATENATE((VLOOKUP($C10,Inscription!$A$12:$G$211,3,FALSE)),"   ",(VLOOKUP($C10,Inscription!$A$12:$G$211,4,FALSE)))," ")</f>
        <v> </v>
      </c>
      <c r="E10" s="363" t="str">
        <f>IF(Tours!$AE12&gt;0,CONCATENATE((VLOOKUP($C10,Inscription!$A$12:$G$211,3,FALSE)),"   ",(VLOOKUP($C10,Inscription!$A$12:$G$211,4,FALSE)))," ")</f>
        <v> </v>
      </c>
      <c r="F10" s="363" t="str">
        <f>IF(Tours!$AE12&gt;0,CONCATENATE((VLOOKUP($C10,Inscription!$A$12:$G$211,3,FALSE)),"   ",(VLOOKUP($C10,Inscription!$A$12:$G$211,4,FALSE)))," ")</f>
        <v> </v>
      </c>
      <c r="G10" s="364" t="str">
        <f>IF(Tours!$AE12&gt;0,CONCATENATE((VLOOKUP($C10,Inscription!$A$12:$G$211,3,FALSE)),"   ",(VLOOKUP($C10,Inscription!$A$12:$G$211,4,FALSE)))," ")</f>
        <v> </v>
      </c>
      <c r="H10" s="362" t="str">
        <f>'CLASS SCRATCH'!F4</f>
        <v> </v>
      </c>
      <c r="I10" s="363"/>
      <c r="J10" s="364"/>
      <c r="K10" s="271" t="str">
        <f>'CLASS SCRATCH'!G4</f>
        <v> </v>
      </c>
      <c r="L10" s="272"/>
      <c r="M10" s="61" t="str">
        <f>'CLASS SCRATCH'!H4</f>
        <v> </v>
      </c>
      <c r="N10" s="16">
        <f>'CLASS SCRATCH'!I4</f>
        <v>0</v>
      </c>
      <c r="P10" s="2">
        <f>'CLASS SCRATCH'!C4</f>
      </c>
    </row>
    <row r="11" spans="1:16" ht="15" customHeight="1">
      <c r="A11" s="12">
        <f>'CLASS SCRATCH'!C5</f>
      </c>
      <c r="B11" s="77">
        <f>'CLASS SCRATCH'!B5</f>
        <v>2</v>
      </c>
      <c r="C11" s="362" t="str">
        <f>'CLASS SCRATCH'!D5</f>
        <v> </v>
      </c>
      <c r="D11" s="363" t="str">
        <f>IF(Tours!$AE13&gt;0,CONCATENATE((VLOOKUP($C11,Inscription!$A$12:$G$211,3,FALSE)),"   ",(VLOOKUP($C11,Inscription!$A$12:$G$211,4,FALSE)))," ")</f>
        <v> </v>
      </c>
      <c r="E11" s="363" t="str">
        <f>IF(Tours!$AE13&gt;0,CONCATENATE((VLOOKUP($C11,Inscription!$A$12:$G$211,3,FALSE)),"   ",(VLOOKUP($C11,Inscription!$A$12:$G$211,4,FALSE)))," ")</f>
        <v> </v>
      </c>
      <c r="F11" s="363" t="str">
        <f>IF(Tours!$AE13&gt;0,CONCATENATE((VLOOKUP($C11,Inscription!$A$12:$G$211,3,FALSE)),"   ",(VLOOKUP($C11,Inscription!$A$12:$G$211,4,FALSE)))," ")</f>
        <v> </v>
      </c>
      <c r="G11" s="364" t="str">
        <f>IF(Tours!$AE13&gt;0,CONCATENATE((VLOOKUP($C11,Inscription!$A$12:$G$211,3,FALSE)),"   ",(VLOOKUP($C11,Inscription!$A$12:$G$211,4,FALSE)))," ")</f>
        <v> </v>
      </c>
      <c r="H11" s="362" t="str">
        <f>'CLASS SCRATCH'!F5</f>
        <v> </v>
      </c>
      <c r="I11" s="363"/>
      <c r="J11" s="364"/>
      <c r="K11" s="271" t="str">
        <f>'CLASS SCRATCH'!G5</f>
        <v> </v>
      </c>
      <c r="L11" s="272"/>
      <c r="M11" s="61" t="str">
        <f>'CLASS SCRATCH'!H5</f>
        <v> </v>
      </c>
      <c r="N11" s="16">
        <f>'CLASS SCRATCH'!I5</f>
        <v>0</v>
      </c>
      <c r="P11" s="2">
        <f>'CLASS SCRATCH'!C5</f>
      </c>
    </row>
    <row r="12" spans="1:16" ht="15" customHeight="1">
      <c r="A12" s="12">
        <f>'CLASS SCRATCH'!C6</f>
      </c>
      <c r="B12" s="77">
        <f>'CLASS SCRATCH'!B6</f>
        <v>3</v>
      </c>
      <c r="C12" s="362" t="str">
        <f>'CLASS SCRATCH'!D6</f>
        <v> </v>
      </c>
      <c r="D12" s="363" t="str">
        <f>IF(Tours!$AE14&gt;0,CONCATENATE((VLOOKUP($C12,Inscription!$A$12:$G$211,3,FALSE)),"   ",(VLOOKUP($C12,Inscription!$A$12:$G$211,4,FALSE)))," ")</f>
        <v> </v>
      </c>
      <c r="E12" s="363" t="str">
        <f>IF(Tours!$AE14&gt;0,CONCATENATE((VLOOKUP($C12,Inscription!$A$12:$G$211,3,FALSE)),"   ",(VLOOKUP($C12,Inscription!$A$12:$G$211,4,FALSE)))," ")</f>
        <v> </v>
      </c>
      <c r="F12" s="363" t="str">
        <f>IF(Tours!$AE14&gt;0,CONCATENATE((VLOOKUP($C12,Inscription!$A$12:$G$211,3,FALSE)),"   ",(VLOOKUP($C12,Inscription!$A$12:$G$211,4,FALSE)))," ")</f>
        <v> </v>
      </c>
      <c r="G12" s="364" t="str">
        <f>IF(Tours!$AE14&gt;0,CONCATENATE((VLOOKUP($C12,Inscription!$A$12:$G$211,3,FALSE)),"   ",(VLOOKUP($C12,Inscription!$A$12:$G$211,4,FALSE)))," ")</f>
        <v> </v>
      </c>
      <c r="H12" s="362" t="str">
        <f>'CLASS SCRATCH'!F6</f>
        <v> </v>
      </c>
      <c r="I12" s="363"/>
      <c r="J12" s="364"/>
      <c r="K12" s="271" t="str">
        <f>'CLASS SCRATCH'!G6</f>
        <v> </v>
      </c>
      <c r="L12" s="272"/>
      <c r="M12" s="61" t="str">
        <f>'CLASS SCRATCH'!H6</f>
        <v> </v>
      </c>
      <c r="N12" s="16">
        <f>'CLASS SCRATCH'!I6</f>
        <v>0</v>
      </c>
      <c r="P12" s="2">
        <f>'CLASS SCRATCH'!C6</f>
      </c>
    </row>
    <row r="13" spans="1:16" ht="15" customHeight="1">
      <c r="A13" s="12">
        <f>'CLASS SCRATCH'!C7</f>
      </c>
      <c r="B13" s="77">
        <f>'CLASS SCRATCH'!B7</f>
        <v>4</v>
      </c>
      <c r="C13" s="362" t="str">
        <f>'CLASS SCRATCH'!D7</f>
        <v> </v>
      </c>
      <c r="D13" s="363" t="str">
        <f>IF(Tours!$AE15&gt;0,CONCATENATE((VLOOKUP($C13,Inscription!$A$12:$G$211,3,FALSE)),"   ",(VLOOKUP($C13,Inscription!$A$12:$G$211,4,FALSE)))," ")</f>
        <v> </v>
      </c>
      <c r="E13" s="363" t="str">
        <f>IF(Tours!$AE15&gt;0,CONCATENATE((VLOOKUP($C13,Inscription!$A$12:$G$211,3,FALSE)),"   ",(VLOOKUP($C13,Inscription!$A$12:$G$211,4,FALSE)))," ")</f>
        <v> </v>
      </c>
      <c r="F13" s="363" t="str">
        <f>IF(Tours!$AE15&gt;0,CONCATENATE((VLOOKUP($C13,Inscription!$A$12:$G$211,3,FALSE)),"   ",(VLOOKUP($C13,Inscription!$A$12:$G$211,4,FALSE)))," ")</f>
        <v> </v>
      </c>
      <c r="G13" s="364" t="str">
        <f>IF(Tours!$AE15&gt;0,CONCATENATE((VLOOKUP($C13,Inscription!$A$12:$G$211,3,FALSE)),"   ",(VLOOKUP($C13,Inscription!$A$12:$G$211,4,FALSE)))," ")</f>
        <v> </v>
      </c>
      <c r="H13" s="362" t="str">
        <f>'CLASS SCRATCH'!F7</f>
        <v> </v>
      </c>
      <c r="I13" s="363"/>
      <c r="J13" s="364"/>
      <c r="K13" s="271" t="str">
        <f>'CLASS SCRATCH'!G7</f>
        <v> </v>
      </c>
      <c r="L13" s="272"/>
      <c r="M13" s="61" t="str">
        <f>'CLASS SCRATCH'!H7</f>
        <v> </v>
      </c>
      <c r="N13" s="16">
        <f>'CLASS SCRATCH'!I7</f>
        <v>0</v>
      </c>
      <c r="P13" s="2">
        <f>'CLASS SCRATCH'!C7</f>
      </c>
    </row>
    <row r="14" spans="1:16" ht="15" customHeight="1">
      <c r="A14" s="12">
        <f>'CLASS SCRATCH'!C8</f>
      </c>
      <c r="B14" s="77">
        <f>'CLASS SCRATCH'!B8</f>
        <v>5</v>
      </c>
      <c r="C14" s="362" t="str">
        <f>'CLASS SCRATCH'!D8</f>
        <v> </v>
      </c>
      <c r="D14" s="363" t="str">
        <f>IF(Tours!$AE16&gt;0,CONCATENATE((VLOOKUP($C14,Inscription!$A$12:$G$211,3,FALSE)),"   ",(VLOOKUP($C14,Inscription!$A$12:$G$211,4,FALSE)))," ")</f>
        <v> </v>
      </c>
      <c r="E14" s="363" t="str">
        <f>IF(Tours!$AE16&gt;0,CONCATENATE((VLOOKUP($C14,Inscription!$A$12:$G$211,3,FALSE)),"   ",(VLOOKUP($C14,Inscription!$A$12:$G$211,4,FALSE)))," ")</f>
        <v> </v>
      </c>
      <c r="F14" s="363" t="str">
        <f>IF(Tours!$AE16&gt;0,CONCATENATE((VLOOKUP($C14,Inscription!$A$12:$G$211,3,FALSE)),"   ",(VLOOKUP($C14,Inscription!$A$12:$G$211,4,FALSE)))," ")</f>
        <v> </v>
      </c>
      <c r="G14" s="364" t="str">
        <f>IF(Tours!$AE16&gt;0,CONCATENATE((VLOOKUP($C14,Inscription!$A$12:$G$211,3,FALSE)),"   ",(VLOOKUP($C14,Inscription!$A$12:$G$211,4,FALSE)))," ")</f>
        <v> </v>
      </c>
      <c r="H14" s="362" t="str">
        <f>'CLASS SCRATCH'!F8</f>
        <v> </v>
      </c>
      <c r="I14" s="363"/>
      <c r="J14" s="364"/>
      <c r="K14" s="271" t="str">
        <f>'CLASS SCRATCH'!G8</f>
        <v> </v>
      </c>
      <c r="L14" s="272"/>
      <c r="M14" s="61" t="str">
        <f>'CLASS SCRATCH'!H8</f>
        <v> </v>
      </c>
      <c r="N14" s="16">
        <f>'CLASS SCRATCH'!I8</f>
        <v>0</v>
      </c>
      <c r="P14" s="2">
        <f>'CLASS SCRATCH'!C8</f>
      </c>
    </row>
    <row r="15" spans="1:16" ht="15" customHeight="1">
      <c r="A15" s="12">
        <f>'CLASS SCRATCH'!C9</f>
      </c>
      <c r="B15" s="77">
        <f>'CLASS SCRATCH'!B9</f>
        <v>6</v>
      </c>
      <c r="C15" s="362" t="str">
        <f>'CLASS SCRATCH'!D9</f>
        <v> </v>
      </c>
      <c r="D15" s="363" t="str">
        <f>IF(Tours!$AE17&gt;0,CONCATENATE((VLOOKUP($C15,Inscription!$A$12:$G$211,3,FALSE)),"   ",(VLOOKUP($C15,Inscription!$A$12:$G$211,4,FALSE)))," ")</f>
        <v> </v>
      </c>
      <c r="E15" s="363" t="str">
        <f>IF(Tours!$AE17&gt;0,CONCATENATE((VLOOKUP($C15,Inscription!$A$12:$G$211,3,FALSE)),"   ",(VLOOKUP($C15,Inscription!$A$12:$G$211,4,FALSE)))," ")</f>
        <v> </v>
      </c>
      <c r="F15" s="363" t="str">
        <f>IF(Tours!$AE17&gt;0,CONCATENATE((VLOOKUP($C15,Inscription!$A$12:$G$211,3,FALSE)),"   ",(VLOOKUP($C15,Inscription!$A$12:$G$211,4,FALSE)))," ")</f>
        <v> </v>
      </c>
      <c r="G15" s="364" t="str">
        <f>IF(Tours!$AE17&gt;0,CONCATENATE((VLOOKUP($C15,Inscription!$A$12:$G$211,3,FALSE)),"   ",(VLOOKUP($C15,Inscription!$A$12:$G$211,4,FALSE)))," ")</f>
        <v> </v>
      </c>
      <c r="H15" s="362" t="str">
        <f>'CLASS SCRATCH'!F9</f>
        <v> </v>
      </c>
      <c r="I15" s="363"/>
      <c r="J15" s="364"/>
      <c r="K15" s="271" t="str">
        <f>'CLASS SCRATCH'!G9</f>
        <v> </v>
      </c>
      <c r="L15" s="272"/>
      <c r="M15" s="61" t="str">
        <f>'CLASS SCRATCH'!H9</f>
        <v> </v>
      </c>
      <c r="N15" s="16">
        <f>'CLASS SCRATCH'!I9</f>
        <v>0</v>
      </c>
      <c r="P15" s="2">
        <f>'CLASS SCRATCH'!C9</f>
      </c>
    </row>
    <row r="16" spans="1:16" ht="15" customHeight="1">
      <c r="A16" s="12">
        <f>'CLASS SCRATCH'!C10</f>
      </c>
      <c r="B16" s="77">
        <f>'CLASS SCRATCH'!B10</f>
        <v>7</v>
      </c>
      <c r="C16" s="362" t="str">
        <f>'CLASS SCRATCH'!D10</f>
        <v> </v>
      </c>
      <c r="D16" s="363" t="str">
        <f>IF(Tours!$AE18&gt;0,CONCATENATE((VLOOKUP($C16,Inscription!$A$12:$G$211,3,FALSE)),"   ",(VLOOKUP($C16,Inscription!$A$12:$G$211,4,FALSE)))," ")</f>
        <v> </v>
      </c>
      <c r="E16" s="363" t="str">
        <f>IF(Tours!$AE18&gt;0,CONCATENATE((VLOOKUP($C16,Inscription!$A$12:$G$211,3,FALSE)),"   ",(VLOOKUP($C16,Inscription!$A$12:$G$211,4,FALSE)))," ")</f>
        <v> </v>
      </c>
      <c r="F16" s="363" t="str">
        <f>IF(Tours!$AE18&gt;0,CONCATENATE((VLOOKUP($C16,Inscription!$A$12:$G$211,3,FALSE)),"   ",(VLOOKUP($C16,Inscription!$A$12:$G$211,4,FALSE)))," ")</f>
        <v> </v>
      </c>
      <c r="G16" s="364" t="str">
        <f>IF(Tours!$AE18&gt;0,CONCATENATE((VLOOKUP($C16,Inscription!$A$12:$G$211,3,FALSE)),"   ",(VLOOKUP($C16,Inscription!$A$12:$G$211,4,FALSE)))," ")</f>
        <v> </v>
      </c>
      <c r="H16" s="362" t="str">
        <f>'CLASS SCRATCH'!F10</f>
        <v> </v>
      </c>
      <c r="I16" s="363"/>
      <c r="J16" s="364"/>
      <c r="K16" s="271" t="str">
        <f>'CLASS SCRATCH'!G10</f>
        <v> </v>
      </c>
      <c r="L16" s="272"/>
      <c r="M16" s="61" t="str">
        <f>'CLASS SCRATCH'!H10</f>
        <v> </v>
      </c>
      <c r="N16" s="16">
        <f>'CLASS SCRATCH'!I10</f>
        <v>0</v>
      </c>
      <c r="P16" s="2">
        <f>'CLASS SCRATCH'!C10</f>
      </c>
    </row>
    <row r="17" spans="1:16" ht="15" customHeight="1">
      <c r="A17" s="12">
        <f>'CLASS SCRATCH'!C11</f>
      </c>
      <c r="B17" s="77">
        <f>'CLASS SCRATCH'!B11</f>
        <v>8</v>
      </c>
      <c r="C17" s="362" t="str">
        <f>'CLASS SCRATCH'!D11</f>
        <v> </v>
      </c>
      <c r="D17" s="363" t="str">
        <f>IF(Tours!$AE19&gt;0,CONCATENATE((VLOOKUP($C17,Inscription!$A$12:$G$211,3,FALSE)),"   ",(VLOOKUP($C17,Inscription!$A$12:$G$211,4,FALSE)))," ")</f>
        <v> </v>
      </c>
      <c r="E17" s="363" t="str">
        <f>IF(Tours!$AE19&gt;0,CONCATENATE((VLOOKUP($C17,Inscription!$A$12:$G$211,3,FALSE)),"   ",(VLOOKUP($C17,Inscription!$A$12:$G$211,4,FALSE)))," ")</f>
        <v> </v>
      </c>
      <c r="F17" s="363" t="str">
        <f>IF(Tours!$AE19&gt;0,CONCATENATE((VLOOKUP($C17,Inscription!$A$12:$G$211,3,FALSE)),"   ",(VLOOKUP($C17,Inscription!$A$12:$G$211,4,FALSE)))," ")</f>
        <v> </v>
      </c>
      <c r="G17" s="364" t="str">
        <f>IF(Tours!$AE19&gt;0,CONCATENATE((VLOOKUP($C17,Inscription!$A$12:$G$211,3,FALSE)),"   ",(VLOOKUP($C17,Inscription!$A$12:$G$211,4,FALSE)))," ")</f>
        <v> </v>
      </c>
      <c r="H17" s="362" t="str">
        <f>'CLASS SCRATCH'!F11</f>
        <v> </v>
      </c>
      <c r="I17" s="363"/>
      <c r="J17" s="364"/>
      <c r="K17" s="271" t="str">
        <f>'CLASS SCRATCH'!G11</f>
        <v> </v>
      </c>
      <c r="L17" s="272"/>
      <c r="M17" s="61" t="str">
        <f>'CLASS SCRATCH'!H11</f>
        <v> </v>
      </c>
      <c r="N17" s="16">
        <f>'CLASS SCRATCH'!I11</f>
        <v>0</v>
      </c>
      <c r="P17" s="2">
        <f>'CLASS SCRATCH'!C11</f>
      </c>
    </row>
    <row r="18" spans="1:16" ht="15" customHeight="1">
      <c r="A18" s="12">
        <f>'CLASS SCRATCH'!C12</f>
      </c>
      <c r="B18" s="77">
        <f>'CLASS SCRATCH'!B12</f>
        <v>9</v>
      </c>
      <c r="C18" s="362" t="str">
        <f>'CLASS SCRATCH'!D12</f>
        <v> </v>
      </c>
      <c r="D18" s="363" t="str">
        <f>IF(Tours!$AE20&gt;0,CONCATENATE((VLOOKUP($C18,Inscription!$A$12:$G$211,3,FALSE)),"   ",(VLOOKUP($C18,Inscription!$A$12:$G$211,4,FALSE)))," ")</f>
        <v> </v>
      </c>
      <c r="E18" s="363" t="str">
        <f>IF(Tours!$AE20&gt;0,CONCATENATE((VLOOKUP($C18,Inscription!$A$12:$G$211,3,FALSE)),"   ",(VLOOKUP($C18,Inscription!$A$12:$G$211,4,FALSE)))," ")</f>
        <v> </v>
      </c>
      <c r="F18" s="363" t="str">
        <f>IF(Tours!$AE20&gt;0,CONCATENATE((VLOOKUP($C18,Inscription!$A$12:$G$211,3,FALSE)),"   ",(VLOOKUP($C18,Inscription!$A$12:$G$211,4,FALSE)))," ")</f>
        <v> </v>
      </c>
      <c r="G18" s="364" t="str">
        <f>IF(Tours!$AE20&gt;0,CONCATENATE((VLOOKUP($C18,Inscription!$A$12:$G$211,3,FALSE)),"   ",(VLOOKUP($C18,Inscription!$A$12:$G$211,4,FALSE)))," ")</f>
        <v> </v>
      </c>
      <c r="H18" s="362" t="str">
        <f>'CLASS SCRATCH'!F12</f>
        <v> </v>
      </c>
      <c r="I18" s="363"/>
      <c r="J18" s="364"/>
      <c r="K18" s="271" t="str">
        <f>'CLASS SCRATCH'!G12</f>
        <v> </v>
      </c>
      <c r="L18" s="272"/>
      <c r="M18" s="61" t="str">
        <f>'CLASS SCRATCH'!H12</f>
        <v> </v>
      </c>
      <c r="N18" s="16">
        <f>'CLASS SCRATCH'!I12</f>
        <v>0</v>
      </c>
      <c r="P18" s="2">
        <f>'CLASS SCRATCH'!C12</f>
      </c>
    </row>
    <row r="19" spans="1:16" ht="15" customHeight="1">
      <c r="A19" s="12">
        <f>'CLASS SCRATCH'!C13</f>
      </c>
      <c r="B19" s="77">
        <f>'CLASS SCRATCH'!B13</f>
        <v>10</v>
      </c>
      <c r="C19" s="362" t="str">
        <f>'CLASS SCRATCH'!D13</f>
        <v> </v>
      </c>
      <c r="D19" s="363" t="str">
        <f>IF(Tours!$AE21&gt;0,CONCATENATE((VLOOKUP($C19,Inscription!$A$12:$G$211,3,FALSE)),"   ",(VLOOKUP($C19,Inscription!$A$12:$G$211,4,FALSE)))," ")</f>
        <v> </v>
      </c>
      <c r="E19" s="363" t="str">
        <f>IF(Tours!$AE21&gt;0,CONCATENATE((VLOOKUP($C19,Inscription!$A$12:$G$211,3,FALSE)),"   ",(VLOOKUP($C19,Inscription!$A$12:$G$211,4,FALSE)))," ")</f>
        <v> </v>
      </c>
      <c r="F19" s="363" t="str">
        <f>IF(Tours!$AE21&gt;0,CONCATENATE((VLOOKUP($C19,Inscription!$A$12:$G$211,3,FALSE)),"   ",(VLOOKUP($C19,Inscription!$A$12:$G$211,4,FALSE)))," ")</f>
        <v> </v>
      </c>
      <c r="G19" s="364" t="str">
        <f>IF(Tours!$AE21&gt;0,CONCATENATE((VLOOKUP($C19,Inscription!$A$12:$G$211,3,FALSE)),"   ",(VLOOKUP($C19,Inscription!$A$12:$G$211,4,FALSE)))," ")</f>
        <v> </v>
      </c>
      <c r="H19" s="362" t="str">
        <f>'CLASS SCRATCH'!F13</f>
        <v> </v>
      </c>
      <c r="I19" s="363"/>
      <c r="J19" s="364"/>
      <c r="K19" s="271" t="str">
        <f>'CLASS SCRATCH'!G13</f>
        <v> </v>
      </c>
      <c r="L19" s="272"/>
      <c r="M19" s="61" t="str">
        <f>'CLASS SCRATCH'!H13</f>
        <v> </v>
      </c>
      <c r="N19" s="16">
        <f>'CLASS SCRATCH'!I13</f>
        <v>0</v>
      </c>
      <c r="P19" s="2">
        <f>'CLASS SCRATCH'!C13</f>
      </c>
    </row>
    <row r="20" spans="1:16" ht="15" customHeight="1">
      <c r="A20" s="12">
        <f>'CLASS SCRATCH'!C14</f>
      </c>
      <c r="B20" s="77">
        <f>'CLASS SCRATCH'!B14</f>
        <v>11</v>
      </c>
      <c r="C20" s="362" t="str">
        <f>'CLASS SCRATCH'!D14</f>
        <v> </v>
      </c>
      <c r="D20" s="363" t="str">
        <f>IF(Tours!$AE22&gt;0,CONCATENATE((VLOOKUP($C20,Inscription!$A$12:$G$211,3,FALSE)),"   ",(VLOOKUP($C20,Inscription!$A$12:$G$211,4,FALSE)))," ")</f>
        <v> </v>
      </c>
      <c r="E20" s="363" t="str">
        <f>IF(Tours!$AE22&gt;0,CONCATENATE((VLOOKUP($C20,Inscription!$A$12:$G$211,3,FALSE)),"   ",(VLOOKUP($C20,Inscription!$A$12:$G$211,4,FALSE)))," ")</f>
        <v> </v>
      </c>
      <c r="F20" s="363" t="str">
        <f>IF(Tours!$AE22&gt;0,CONCATENATE((VLOOKUP($C20,Inscription!$A$12:$G$211,3,FALSE)),"   ",(VLOOKUP($C20,Inscription!$A$12:$G$211,4,FALSE)))," ")</f>
        <v> </v>
      </c>
      <c r="G20" s="364" t="str">
        <f>IF(Tours!$AE22&gt;0,CONCATENATE((VLOOKUP($C20,Inscription!$A$12:$G$211,3,FALSE)),"   ",(VLOOKUP($C20,Inscription!$A$12:$G$211,4,FALSE)))," ")</f>
        <v> </v>
      </c>
      <c r="H20" s="362" t="str">
        <f>'CLASS SCRATCH'!F14</f>
        <v> </v>
      </c>
      <c r="I20" s="363"/>
      <c r="J20" s="364"/>
      <c r="K20" s="271" t="str">
        <f>'CLASS SCRATCH'!G14</f>
        <v> </v>
      </c>
      <c r="L20" s="272"/>
      <c r="M20" s="61" t="str">
        <f>'CLASS SCRATCH'!H14</f>
        <v> </v>
      </c>
      <c r="N20" s="16">
        <f>'CLASS SCRATCH'!I14</f>
        <v>0</v>
      </c>
      <c r="P20" s="2">
        <f>'CLASS SCRATCH'!C14</f>
      </c>
    </row>
    <row r="21" spans="1:16" ht="15" customHeight="1">
      <c r="A21" s="12">
        <f>'CLASS SCRATCH'!C15</f>
      </c>
      <c r="B21" s="77">
        <f>'CLASS SCRATCH'!B15</f>
        <v>12</v>
      </c>
      <c r="C21" s="362" t="str">
        <f>'CLASS SCRATCH'!D15</f>
        <v> </v>
      </c>
      <c r="D21" s="363" t="str">
        <f>IF(Tours!$AE23&gt;0,CONCATENATE((VLOOKUP($C21,Inscription!$A$12:$G$211,3,FALSE)),"   ",(VLOOKUP($C21,Inscription!$A$12:$G$211,4,FALSE)))," ")</f>
        <v> </v>
      </c>
      <c r="E21" s="363" t="str">
        <f>IF(Tours!$AE23&gt;0,CONCATENATE((VLOOKUP($C21,Inscription!$A$12:$G$211,3,FALSE)),"   ",(VLOOKUP($C21,Inscription!$A$12:$G$211,4,FALSE)))," ")</f>
        <v> </v>
      </c>
      <c r="F21" s="363" t="str">
        <f>IF(Tours!$AE23&gt;0,CONCATENATE((VLOOKUP($C21,Inscription!$A$12:$G$211,3,FALSE)),"   ",(VLOOKUP($C21,Inscription!$A$12:$G$211,4,FALSE)))," ")</f>
        <v> </v>
      </c>
      <c r="G21" s="364" t="str">
        <f>IF(Tours!$AE23&gt;0,CONCATENATE((VLOOKUP($C21,Inscription!$A$12:$G$211,3,FALSE)),"   ",(VLOOKUP($C21,Inscription!$A$12:$G$211,4,FALSE)))," ")</f>
        <v> </v>
      </c>
      <c r="H21" s="362" t="str">
        <f>'CLASS SCRATCH'!F15</f>
        <v> </v>
      </c>
      <c r="I21" s="363"/>
      <c r="J21" s="364"/>
      <c r="K21" s="271" t="str">
        <f>'CLASS SCRATCH'!G15</f>
        <v> </v>
      </c>
      <c r="L21" s="272"/>
      <c r="M21" s="61" t="str">
        <f>'CLASS SCRATCH'!H15</f>
        <v> </v>
      </c>
      <c r="N21" s="16">
        <f>'CLASS SCRATCH'!I15</f>
        <v>0</v>
      </c>
      <c r="P21" s="2">
        <f>'CLASS SCRATCH'!C15</f>
      </c>
    </row>
    <row r="22" spans="1:16" ht="15" customHeight="1">
      <c r="A22" s="12">
        <f>'CLASS SCRATCH'!C16</f>
      </c>
      <c r="B22" s="77">
        <f>'CLASS SCRATCH'!B16</f>
        <v>13</v>
      </c>
      <c r="C22" s="362" t="str">
        <f>'CLASS SCRATCH'!D16</f>
        <v> </v>
      </c>
      <c r="D22" s="363" t="str">
        <f>IF(Tours!$AE24&gt;0,CONCATENATE((VLOOKUP($C22,Inscription!$A$12:$G$211,3,FALSE)),"   ",(VLOOKUP($C22,Inscription!$A$12:$G$211,4,FALSE)))," ")</f>
        <v> </v>
      </c>
      <c r="E22" s="363" t="str">
        <f>IF(Tours!$AE24&gt;0,CONCATENATE((VLOOKUP($C22,Inscription!$A$12:$G$211,3,FALSE)),"   ",(VLOOKUP($C22,Inscription!$A$12:$G$211,4,FALSE)))," ")</f>
        <v> </v>
      </c>
      <c r="F22" s="363" t="str">
        <f>IF(Tours!$AE24&gt;0,CONCATENATE((VLOOKUP($C22,Inscription!$A$12:$G$211,3,FALSE)),"   ",(VLOOKUP($C22,Inscription!$A$12:$G$211,4,FALSE)))," ")</f>
        <v> </v>
      </c>
      <c r="G22" s="364" t="str">
        <f>IF(Tours!$AE24&gt;0,CONCATENATE((VLOOKUP($C22,Inscription!$A$12:$G$211,3,FALSE)),"   ",(VLOOKUP($C22,Inscription!$A$12:$G$211,4,FALSE)))," ")</f>
        <v> </v>
      </c>
      <c r="H22" s="362" t="str">
        <f>'CLASS SCRATCH'!F16</f>
        <v> </v>
      </c>
      <c r="I22" s="363"/>
      <c r="J22" s="364"/>
      <c r="K22" s="271" t="str">
        <f>'CLASS SCRATCH'!G16</f>
        <v> </v>
      </c>
      <c r="L22" s="272"/>
      <c r="M22" s="61" t="str">
        <f>'CLASS SCRATCH'!H16</f>
        <v> </v>
      </c>
      <c r="N22" s="16">
        <f>'CLASS SCRATCH'!I16</f>
        <v>0</v>
      </c>
      <c r="P22" s="2">
        <f>'CLASS SCRATCH'!C16</f>
      </c>
    </row>
    <row r="23" spans="1:16" ht="15" customHeight="1">
      <c r="A23" s="12">
        <f>'CLASS SCRATCH'!C17</f>
      </c>
      <c r="B23" s="77">
        <f>'CLASS SCRATCH'!B17</f>
        <v>14</v>
      </c>
      <c r="C23" s="362" t="str">
        <f>'CLASS SCRATCH'!D17</f>
        <v> </v>
      </c>
      <c r="D23" s="363" t="str">
        <f>IF(Tours!$AE25&gt;0,CONCATENATE((VLOOKUP($C23,Inscription!$A$12:$G$211,3,FALSE)),"   ",(VLOOKUP($C23,Inscription!$A$12:$G$211,4,FALSE)))," ")</f>
        <v> </v>
      </c>
      <c r="E23" s="363" t="str">
        <f>IF(Tours!$AE25&gt;0,CONCATENATE((VLOOKUP($C23,Inscription!$A$12:$G$211,3,FALSE)),"   ",(VLOOKUP($C23,Inscription!$A$12:$G$211,4,FALSE)))," ")</f>
        <v> </v>
      </c>
      <c r="F23" s="363" t="str">
        <f>IF(Tours!$AE25&gt;0,CONCATENATE((VLOOKUP($C23,Inscription!$A$12:$G$211,3,FALSE)),"   ",(VLOOKUP($C23,Inscription!$A$12:$G$211,4,FALSE)))," ")</f>
        <v> </v>
      </c>
      <c r="G23" s="364" t="str">
        <f>IF(Tours!$AE25&gt;0,CONCATENATE((VLOOKUP($C23,Inscription!$A$12:$G$211,3,FALSE)),"   ",(VLOOKUP($C23,Inscription!$A$12:$G$211,4,FALSE)))," ")</f>
        <v> </v>
      </c>
      <c r="H23" s="362" t="str">
        <f>'CLASS SCRATCH'!F17</f>
        <v> </v>
      </c>
      <c r="I23" s="363"/>
      <c r="J23" s="364"/>
      <c r="K23" s="271" t="str">
        <f>'CLASS SCRATCH'!G17</f>
        <v> </v>
      </c>
      <c r="L23" s="272"/>
      <c r="M23" s="61" t="str">
        <f>'CLASS SCRATCH'!H17</f>
        <v> </v>
      </c>
      <c r="N23" s="16">
        <f>'CLASS SCRATCH'!I17</f>
        <v>0</v>
      </c>
      <c r="P23" s="2">
        <f>'CLASS SCRATCH'!C17</f>
      </c>
    </row>
    <row r="24" spans="1:16" ht="15" customHeight="1">
      <c r="A24" s="12">
        <f>'CLASS SCRATCH'!C18</f>
      </c>
      <c r="B24" s="77">
        <f>'CLASS SCRATCH'!B18</f>
        <v>15</v>
      </c>
      <c r="C24" s="362" t="str">
        <f>'CLASS SCRATCH'!D18</f>
        <v> </v>
      </c>
      <c r="D24" s="363" t="str">
        <f>IF(Tours!$AE26&gt;0,CONCATENATE((VLOOKUP($C24,Inscription!$A$12:$G$211,3,FALSE)),"   ",(VLOOKUP($C24,Inscription!$A$12:$G$211,4,FALSE)))," ")</f>
        <v> </v>
      </c>
      <c r="E24" s="363" t="str">
        <f>IF(Tours!$AE26&gt;0,CONCATENATE((VLOOKUP($C24,Inscription!$A$12:$G$211,3,FALSE)),"   ",(VLOOKUP($C24,Inscription!$A$12:$G$211,4,FALSE)))," ")</f>
        <v> </v>
      </c>
      <c r="F24" s="363" t="str">
        <f>IF(Tours!$AE26&gt;0,CONCATENATE((VLOOKUP($C24,Inscription!$A$12:$G$211,3,FALSE)),"   ",(VLOOKUP($C24,Inscription!$A$12:$G$211,4,FALSE)))," ")</f>
        <v> </v>
      </c>
      <c r="G24" s="364" t="str">
        <f>IF(Tours!$AE26&gt;0,CONCATENATE((VLOOKUP($C24,Inscription!$A$12:$G$211,3,FALSE)),"   ",(VLOOKUP($C24,Inscription!$A$12:$G$211,4,FALSE)))," ")</f>
        <v> </v>
      </c>
      <c r="H24" s="362" t="str">
        <f>'CLASS SCRATCH'!F18</f>
        <v> </v>
      </c>
      <c r="I24" s="363"/>
      <c r="J24" s="364"/>
      <c r="K24" s="271" t="str">
        <f>'CLASS SCRATCH'!G18</f>
        <v> </v>
      </c>
      <c r="L24" s="272"/>
      <c r="M24" s="61" t="str">
        <f>'CLASS SCRATCH'!H18</f>
        <v> </v>
      </c>
      <c r="N24" s="16">
        <f>'CLASS SCRATCH'!I18</f>
        <v>0</v>
      </c>
      <c r="P24" s="2">
        <f>'CLASS SCRATCH'!C18</f>
      </c>
    </row>
    <row r="25" spans="1:16" ht="15" customHeight="1">
      <c r="A25" s="12">
        <f>'CLASS SCRATCH'!C19</f>
      </c>
      <c r="B25" s="77">
        <f>'CLASS SCRATCH'!B19</f>
        <v>16</v>
      </c>
      <c r="C25" s="362" t="str">
        <f>'CLASS SCRATCH'!D19</f>
        <v> </v>
      </c>
      <c r="D25" s="363" t="str">
        <f>IF(Tours!$AE27&gt;0,CONCATENATE((VLOOKUP($C25,Inscription!$A$12:$G$211,3,FALSE)),"   ",(VLOOKUP($C25,Inscription!$A$12:$G$211,4,FALSE)))," ")</f>
        <v> </v>
      </c>
      <c r="E25" s="363" t="str">
        <f>IF(Tours!$AE27&gt;0,CONCATENATE((VLOOKUP($C25,Inscription!$A$12:$G$211,3,FALSE)),"   ",(VLOOKUP($C25,Inscription!$A$12:$G$211,4,FALSE)))," ")</f>
        <v> </v>
      </c>
      <c r="F25" s="363" t="str">
        <f>IF(Tours!$AE27&gt;0,CONCATENATE((VLOOKUP($C25,Inscription!$A$12:$G$211,3,FALSE)),"   ",(VLOOKUP($C25,Inscription!$A$12:$G$211,4,FALSE)))," ")</f>
        <v> </v>
      </c>
      <c r="G25" s="364" t="str">
        <f>IF(Tours!$AE27&gt;0,CONCATENATE((VLOOKUP($C25,Inscription!$A$12:$G$211,3,FALSE)),"   ",(VLOOKUP($C25,Inscription!$A$12:$G$211,4,FALSE)))," ")</f>
        <v> </v>
      </c>
      <c r="H25" s="362" t="str">
        <f>'CLASS SCRATCH'!F19</f>
        <v> </v>
      </c>
      <c r="I25" s="363"/>
      <c r="J25" s="364"/>
      <c r="K25" s="271" t="str">
        <f>'CLASS SCRATCH'!G19</f>
        <v> </v>
      </c>
      <c r="L25" s="272"/>
      <c r="M25" s="61" t="str">
        <f>'CLASS SCRATCH'!H19</f>
        <v> </v>
      </c>
      <c r="N25" s="16">
        <f>'CLASS SCRATCH'!I19</f>
        <v>0</v>
      </c>
      <c r="P25" s="2">
        <f>'CLASS SCRATCH'!C19</f>
      </c>
    </row>
    <row r="26" spans="1:16" ht="15" customHeight="1">
      <c r="A26" s="12">
        <f>'CLASS SCRATCH'!C20</f>
      </c>
      <c r="B26" s="77">
        <f>'CLASS SCRATCH'!B20</f>
        <v>17</v>
      </c>
      <c r="C26" s="362" t="str">
        <f>'CLASS SCRATCH'!D20</f>
        <v> </v>
      </c>
      <c r="D26" s="363" t="str">
        <f>IF(Tours!$AE28&gt;0,CONCATENATE((VLOOKUP($C26,Inscription!$A$12:$G$211,3,FALSE)),"   ",(VLOOKUP($C26,Inscription!$A$12:$G$211,4,FALSE)))," ")</f>
        <v> </v>
      </c>
      <c r="E26" s="363" t="str">
        <f>IF(Tours!$AE28&gt;0,CONCATENATE((VLOOKUP($C26,Inscription!$A$12:$G$211,3,FALSE)),"   ",(VLOOKUP($C26,Inscription!$A$12:$G$211,4,FALSE)))," ")</f>
        <v> </v>
      </c>
      <c r="F26" s="363" t="str">
        <f>IF(Tours!$AE28&gt;0,CONCATENATE((VLOOKUP($C26,Inscription!$A$12:$G$211,3,FALSE)),"   ",(VLOOKUP($C26,Inscription!$A$12:$G$211,4,FALSE)))," ")</f>
        <v> </v>
      </c>
      <c r="G26" s="364" t="str">
        <f>IF(Tours!$AE28&gt;0,CONCATENATE((VLOOKUP($C26,Inscription!$A$12:$G$211,3,FALSE)),"   ",(VLOOKUP($C26,Inscription!$A$12:$G$211,4,FALSE)))," ")</f>
        <v> </v>
      </c>
      <c r="H26" s="362" t="str">
        <f>'CLASS SCRATCH'!F20</f>
        <v> </v>
      </c>
      <c r="I26" s="363"/>
      <c r="J26" s="364"/>
      <c r="K26" s="271" t="str">
        <f>'CLASS SCRATCH'!G20</f>
        <v> </v>
      </c>
      <c r="L26" s="272"/>
      <c r="M26" s="61" t="str">
        <f>'CLASS SCRATCH'!H20</f>
        <v> </v>
      </c>
      <c r="N26" s="16">
        <f>'CLASS SCRATCH'!I20</f>
        <v>0</v>
      </c>
      <c r="P26" s="2">
        <f>'CLASS SCRATCH'!C20</f>
      </c>
    </row>
    <row r="27" spans="1:16" ht="15" customHeight="1">
      <c r="A27" s="12">
        <f>'CLASS SCRATCH'!C21</f>
      </c>
      <c r="B27" s="77">
        <f>'CLASS SCRATCH'!B21</f>
        <v>18</v>
      </c>
      <c r="C27" s="362" t="str">
        <f>'CLASS SCRATCH'!D21</f>
        <v> </v>
      </c>
      <c r="D27" s="363" t="str">
        <f>IF(Tours!$AE29&gt;0,CONCATENATE((VLOOKUP($C27,Inscription!$A$12:$G$211,3,FALSE)),"   ",(VLOOKUP($C27,Inscription!$A$12:$G$211,4,FALSE)))," ")</f>
        <v> </v>
      </c>
      <c r="E27" s="363" t="str">
        <f>IF(Tours!$AE29&gt;0,CONCATENATE((VLOOKUP($C27,Inscription!$A$12:$G$211,3,FALSE)),"   ",(VLOOKUP($C27,Inscription!$A$12:$G$211,4,FALSE)))," ")</f>
        <v> </v>
      </c>
      <c r="F27" s="363" t="str">
        <f>IF(Tours!$AE29&gt;0,CONCATENATE((VLOOKUP($C27,Inscription!$A$12:$G$211,3,FALSE)),"   ",(VLOOKUP($C27,Inscription!$A$12:$G$211,4,FALSE)))," ")</f>
        <v> </v>
      </c>
      <c r="G27" s="364" t="str">
        <f>IF(Tours!$AE29&gt;0,CONCATENATE((VLOOKUP($C27,Inscription!$A$12:$G$211,3,FALSE)),"   ",(VLOOKUP($C27,Inscription!$A$12:$G$211,4,FALSE)))," ")</f>
        <v> </v>
      </c>
      <c r="H27" s="362" t="str">
        <f>'CLASS SCRATCH'!F21</f>
        <v> </v>
      </c>
      <c r="I27" s="363"/>
      <c r="J27" s="364"/>
      <c r="K27" s="271" t="str">
        <f>'CLASS SCRATCH'!G21</f>
        <v> </v>
      </c>
      <c r="L27" s="272"/>
      <c r="M27" s="61" t="str">
        <f>'CLASS SCRATCH'!H21</f>
        <v> </v>
      </c>
      <c r="N27" s="16">
        <f>'CLASS SCRATCH'!I21</f>
        <v>0</v>
      </c>
      <c r="P27" s="2">
        <f>'CLASS SCRATCH'!C21</f>
      </c>
    </row>
    <row r="28" spans="1:16" ht="15" customHeight="1">
      <c r="A28" s="12">
        <f>'CLASS SCRATCH'!C22</f>
      </c>
      <c r="B28" s="77">
        <f>'CLASS SCRATCH'!B22</f>
        <v>19</v>
      </c>
      <c r="C28" s="362" t="str">
        <f>'CLASS SCRATCH'!D22</f>
        <v> </v>
      </c>
      <c r="D28" s="363" t="str">
        <f>IF(Tours!$AE30&gt;0,CONCATENATE((VLOOKUP($C28,Inscription!$A$12:$G$211,3,FALSE)),"   ",(VLOOKUP($C28,Inscription!$A$12:$G$211,4,FALSE)))," ")</f>
        <v> </v>
      </c>
      <c r="E28" s="363" t="str">
        <f>IF(Tours!$AE30&gt;0,CONCATENATE((VLOOKUP($C28,Inscription!$A$12:$G$211,3,FALSE)),"   ",(VLOOKUP($C28,Inscription!$A$12:$G$211,4,FALSE)))," ")</f>
        <v> </v>
      </c>
      <c r="F28" s="363" t="str">
        <f>IF(Tours!$AE30&gt;0,CONCATENATE((VLOOKUP($C28,Inscription!$A$12:$G$211,3,FALSE)),"   ",(VLOOKUP($C28,Inscription!$A$12:$G$211,4,FALSE)))," ")</f>
        <v> </v>
      </c>
      <c r="G28" s="364" t="str">
        <f>IF(Tours!$AE30&gt;0,CONCATENATE((VLOOKUP($C28,Inscription!$A$12:$G$211,3,FALSE)),"   ",(VLOOKUP($C28,Inscription!$A$12:$G$211,4,FALSE)))," ")</f>
        <v> </v>
      </c>
      <c r="H28" s="362" t="str">
        <f>'CLASS SCRATCH'!F22</f>
        <v> </v>
      </c>
      <c r="I28" s="363"/>
      <c r="J28" s="364"/>
      <c r="K28" s="271" t="str">
        <f>'CLASS SCRATCH'!G22</f>
        <v> </v>
      </c>
      <c r="L28" s="272"/>
      <c r="M28" s="61" t="str">
        <f>'CLASS SCRATCH'!H22</f>
        <v> </v>
      </c>
      <c r="N28" s="16">
        <f>'CLASS SCRATCH'!I22</f>
        <v>0</v>
      </c>
      <c r="P28" s="2">
        <f>'CLASS SCRATCH'!C22</f>
      </c>
    </row>
    <row r="29" spans="1:16" ht="15" customHeight="1">
      <c r="A29" s="12">
        <f>'CLASS SCRATCH'!C23</f>
      </c>
      <c r="B29" s="77">
        <f>'CLASS SCRATCH'!B23</f>
        <v>20</v>
      </c>
      <c r="C29" s="362" t="str">
        <f>'CLASS SCRATCH'!D23</f>
        <v> </v>
      </c>
      <c r="D29" s="363" t="str">
        <f>IF(Tours!$AE31&gt;0,CONCATENATE((VLOOKUP($C29,Inscription!$A$12:$G$211,3,FALSE)),"   ",(VLOOKUP($C29,Inscription!$A$12:$G$211,4,FALSE)))," ")</f>
        <v> </v>
      </c>
      <c r="E29" s="363" t="str">
        <f>IF(Tours!$AE31&gt;0,CONCATENATE((VLOOKUP($C29,Inscription!$A$12:$G$211,3,FALSE)),"   ",(VLOOKUP($C29,Inscription!$A$12:$G$211,4,FALSE)))," ")</f>
        <v> </v>
      </c>
      <c r="F29" s="363" t="str">
        <f>IF(Tours!$AE31&gt;0,CONCATENATE((VLOOKUP($C29,Inscription!$A$12:$G$211,3,FALSE)),"   ",(VLOOKUP($C29,Inscription!$A$12:$G$211,4,FALSE)))," ")</f>
        <v> </v>
      </c>
      <c r="G29" s="364" t="str">
        <f>IF(Tours!$AE31&gt;0,CONCATENATE((VLOOKUP($C29,Inscription!$A$12:$G$211,3,FALSE)),"   ",(VLOOKUP($C29,Inscription!$A$12:$G$211,4,FALSE)))," ")</f>
        <v> </v>
      </c>
      <c r="H29" s="362" t="str">
        <f>'CLASS SCRATCH'!F23</f>
        <v> </v>
      </c>
      <c r="I29" s="363"/>
      <c r="J29" s="364"/>
      <c r="K29" s="271" t="str">
        <f>'CLASS SCRATCH'!G23</f>
        <v> </v>
      </c>
      <c r="L29" s="272"/>
      <c r="M29" s="61" t="str">
        <f>'CLASS SCRATCH'!H23</f>
        <v> </v>
      </c>
      <c r="N29" s="16">
        <f>'CLASS SCRATCH'!I23</f>
        <v>0</v>
      </c>
      <c r="P29" s="2">
        <f>'CLASS SCRATCH'!C23</f>
      </c>
    </row>
    <row r="30" spans="1:16" ht="15" customHeight="1">
      <c r="A30" s="12">
        <f>'CLASS SCRATCH'!C24</f>
      </c>
      <c r="B30" s="77">
        <f>'CLASS SCRATCH'!B24</f>
        <v>21</v>
      </c>
      <c r="C30" s="362" t="str">
        <f>'CLASS SCRATCH'!D24</f>
        <v> </v>
      </c>
      <c r="D30" s="363" t="str">
        <f>IF(Tours!$AE32&gt;0,CONCATENATE((VLOOKUP($C30,Inscription!$A$12:$G$211,3,FALSE)),"   ",(VLOOKUP($C30,Inscription!$A$12:$G$211,4,FALSE)))," ")</f>
        <v> </v>
      </c>
      <c r="E30" s="363" t="str">
        <f>IF(Tours!$AE32&gt;0,CONCATENATE((VLOOKUP($C30,Inscription!$A$12:$G$211,3,FALSE)),"   ",(VLOOKUP($C30,Inscription!$A$12:$G$211,4,FALSE)))," ")</f>
        <v> </v>
      </c>
      <c r="F30" s="363" t="str">
        <f>IF(Tours!$AE32&gt;0,CONCATENATE((VLOOKUP($C30,Inscription!$A$12:$G$211,3,FALSE)),"   ",(VLOOKUP($C30,Inscription!$A$12:$G$211,4,FALSE)))," ")</f>
        <v> </v>
      </c>
      <c r="G30" s="364" t="str">
        <f>IF(Tours!$AE32&gt;0,CONCATENATE((VLOOKUP($C30,Inscription!$A$12:$G$211,3,FALSE)),"   ",(VLOOKUP($C30,Inscription!$A$12:$G$211,4,FALSE)))," ")</f>
        <v> </v>
      </c>
      <c r="H30" s="362" t="str">
        <f>'CLASS SCRATCH'!F24</f>
        <v> </v>
      </c>
      <c r="I30" s="363"/>
      <c r="J30" s="364"/>
      <c r="K30" s="271" t="str">
        <f>'CLASS SCRATCH'!G24</f>
        <v> </v>
      </c>
      <c r="L30" s="272"/>
      <c r="M30" s="61" t="str">
        <f>'CLASS SCRATCH'!H24</f>
        <v> </v>
      </c>
      <c r="N30" s="16">
        <f>'CLASS SCRATCH'!I24</f>
        <v>0</v>
      </c>
      <c r="P30" s="2">
        <f>'CLASS SCRATCH'!C24</f>
      </c>
    </row>
    <row r="31" spans="1:16" ht="15" customHeight="1">
      <c r="A31" s="12">
        <f>'CLASS SCRATCH'!C25</f>
      </c>
      <c r="B31" s="77">
        <f>'CLASS SCRATCH'!B25</f>
        <v>22</v>
      </c>
      <c r="C31" s="362" t="str">
        <f>'CLASS SCRATCH'!D25</f>
        <v> </v>
      </c>
      <c r="D31" s="363" t="str">
        <f>IF(Tours!$AE33&gt;0,CONCATENATE((VLOOKUP($C31,Inscription!$A$12:$G$211,3,FALSE)),"   ",(VLOOKUP($C31,Inscription!$A$12:$G$211,4,FALSE)))," ")</f>
        <v> </v>
      </c>
      <c r="E31" s="363" t="str">
        <f>IF(Tours!$AE33&gt;0,CONCATENATE((VLOOKUP($C31,Inscription!$A$12:$G$211,3,FALSE)),"   ",(VLOOKUP($C31,Inscription!$A$12:$G$211,4,FALSE)))," ")</f>
        <v> </v>
      </c>
      <c r="F31" s="363" t="str">
        <f>IF(Tours!$AE33&gt;0,CONCATENATE((VLOOKUP($C31,Inscription!$A$12:$G$211,3,FALSE)),"   ",(VLOOKUP($C31,Inscription!$A$12:$G$211,4,FALSE)))," ")</f>
        <v> </v>
      </c>
      <c r="G31" s="364" t="str">
        <f>IF(Tours!$AE33&gt;0,CONCATENATE((VLOOKUP($C31,Inscription!$A$12:$G$211,3,FALSE)),"   ",(VLOOKUP($C31,Inscription!$A$12:$G$211,4,FALSE)))," ")</f>
        <v> </v>
      </c>
      <c r="H31" s="362" t="str">
        <f>'CLASS SCRATCH'!F25</f>
        <v> </v>
      </c>
      <c r="I31" s="363"/>
      <c r="J31" s="364"/>
      <c r="K31" s="271" t="str">
        <f>'CLASS SCRATCH'!G25</f>
        <v> </v>
      </c>
      <c r="L31" s="272"/>
      <c r="M31" s="61" t="str">
        <f>'CLASS SCRATCH'!H25</f>
        <v> </v>
      </c>
      <c r="N31" s="16">
        <f>'CLASS SCRATCH'!I25</f>
        <v>0</v>
      </c>
      <c r="P31" s="2">
        <f>'CLASS SCRATCH'!C25</f>
      </c>
    </row>
    <row r="32" spans="1:16" ht="15" customHeight="1">
      <c r="A32" s="12">
        <f>'CLASS SCRATCH'!C26</f>
      </c>
      <c r="B32" s="77">
        <f>'CLASS SCRATCH'!B26</f>
        <v>23</v>
      </c>
      <c r="C32" s="362" t="str">
        <f>'CLASS SCRATCH'!D26</f>
        <v> </v>
      </c>
      <c r="D32" s="363" t="str">
        <f>IF(Tours!$AE34&gt;0,CONCATENATE((VLOOKUP($C32,Inscription!$A$12:$G$211,3,FALSE)),"   ",(VLOOKUP($C32,Inscription!$A$12:$G$211,4,FALSE)))," ")</f>
        <v> </v>
      </c>
      <c r="E32" s="363" t="str">
        <f>IF(Tours!$AE34&gt;0,CONCATENATE((VLOOKUP($C32,Inscription!$A$12:$G$211,3,FALSE)),"   ",(VLOOKUP($C32,Inscription!$A$12:$G$211,4,FALSE)))," ")</f>
        <v> </v>
      </c>
      <c r="F32" s="363" t="str">
        <f>IF(Tours!$AE34&gt;0,CONCATENATE((VLOOKUP($C32,Inscription!$A$12:$G$211,3,FALSE)),"   ",(VLOOKUP($C32,Inscription!$A$12:$G$211,4,FALSE)))," ")</f>
        <v> </v>
      </c>
      <c r="G32" s="364" t="str">
        <f>IF(Tours!$AE34&gt;0,CONCATENATE((VLOOKUP($C32,Inscription!$A$12:$G$211,3,FALSE)),"   ",(VLOOKUP($C32,Inscription!$A$12:$G$211,4,FALSE)))," ")</f>
        <v> </v>
      </c>
      <c r="H32" s="362" t="str">
        <f>'CLASS SCRATCH'!F26</f>
        <v> </v>
      </c>
      <c r="I32" s="363"/>
      <c r="J32" s="364"/>
      <c r="K32" s="271" t="str">
        <f>'CLASS SCRATCH'!G26</f>
        <v> </v>
      </c>
      <c r="L32" s="272"/>
      <c r="M32" s="61" t="str">
        <f>'CLASS SCRATCH'!H26</f>
        <v> </v>
      </c>
      <c r="N32" s="16">
        <f>'CLASS SCRATCH'!I26</f>
        <v>0</v>
      </c>
      <c r="P32" s="2">
        <f>'CLASS SCRATCH'!C26</f>
      </c>
    </row>
    <row r="33" spans="1:16" ht="15" customHeight="1">
      <c r="A33" s="12">
        <f>'CLASS SCRATCH'!C27</f>
      </c>
      <c r="B33" s="77">
        <f>'CLASS SCRATCH'!B27</f>
        <v>24</v>
      </c>
      <c r="C33" s="362" t="str">
        <f>'CLASS SCRATCH'!D27</f>
        <v> </v>
      </c>
      <c r="D33" s="363" t="str">
        <f>IF(Tours!$AE35&gt;0,CONCATENATE((VLOOKUP($C33,Inscription!$A$12:$G$211,3,FALSE)),"   ",(VLOOKUP($C33,Inscription!$A$12:$G$211,4,FALSE)))," ")</f>
        <v> </v>
      </c>
      <c r="E33" s="363" t="str">
        <f>IF(Tours!$AE35&gt;0,CONCATENATE((VLOOKUP($C33,Inscription!$A$12:$G$211,3,FALSE)),"   ",(VLOOKUP($C33,Inscription!$A$12:$G$211,4,FALSE)))," ")</f>
        <v> </v>
      </c>
      <c r="F33" s="363" t="str">
        <f>IF(Tours!$AE35&gt;0,CONCATENATE((VLOOKUP($C33,Inscription!$A$12:$G$211,3,FALSE)),"   ",(VLOOKUP($C33,Inscription!$A$12:$G$211,4,FALSE)))," ")</f>
        <v> </v>
      </c>
      <c r="G33" s="364" t="str">
        <f>IF(Tours!$AE35&gt;0,CONCATENATE((VLOOKUP($C33,Inscription!$A$12:$G$211,3,FALSE)),"   ",(VLOOKUP($C33,Inscription!$A$12:$G$211,4,FALSE)))," ")</f>
        <v> </v>
      </c>
      <c r="H33" s="362" t="str">
        <f>'CLASS SCRATCH'!F27</f>
        <v> </v>
      </c>
      <c r="I33" s="363"/>
      <c r="J33" s="364"/>
      <c r="K33" s="271" t="str">
        <f>'CLASS SCRATCH'!G27</f>
        <v> </v>
      </c>
      <c r="L33" s="272"/>
      <c r="M33" s="61" t="str">
        <f>'CLASS SCRATCH'!H27</f>
        <v> </v>
      </c>
      <c r="N33" s="16">
        <f>'CLASS SCRATCH'!I27</f>
        <v>0</v>
      </c>
      <c r="P33" s="2">
        <f>'CLASS SCRATCH'!C27</f>
      </c>
    </row>
    <row r="34" spans="1:16" ht="15" customHeight="1">
      <c r="A34" s="12">
        <f>'CLASS SCRATCH'!C28</f>
      </c>
      <c r="B34" s="77">
        <f>'CLASS SCRATCH'!B28</f>
        <v>25</v>
      </c>
      <c r="C34" s="362" t="str">
        <f>'CLASS SCRATCH'!D28</f>
        <v> </v>
      </c>
      <c r="D34" s="363" t="str">
        <f>IF(Tours!$AE36&gt;0,CONCATENATE((VLOOKUP($C34,Inscription!$A$12:$G$211,3,FALSE)),"   ",(VLOOKUP($C34,Inscription!$A$12:$G$211,4,FALSE)))," ")</f>
        <v> </v>
      </c>
      <c r="E34" s="363" t="str">
        <f>IF(Tours!$AE36&gt;0,CONCATENATE((VLOOKUP($C34,Inscription!$A$12:$G$211,3,FALSE)),"   ",(VLOOKUP($C34,Inscription!$A$12:$G$211,4,FALSE)))," ")</f>
        <v> </v>
      </c>
      <c r="F34" s="363" t="str">
        <f>IF(Tours!$AE36&gt;0,CONCATENATE((VLOOKUP($C34,Inscription!$A$12:$G$211,3,FALSE)),"   ",(VLOOKUP($C34,Inscription!$A$12:$G$211,4,FALSE)))," ")</f>
        <v> </v>
      </c>
      <c r="G34" s="364" t="str">
        <f>IF(Tours!$AE36&gt;0,CONCATENATE((VLOOKUP($C34,Inscription!$A$12:$G$211,3,FALSE)),"   ",(VLOOKUP($C34,Inscription!$A$12:$G$211,4,FALSE)))," ")</f>
        <v> </v>
      </c>
      <c r="H34" s="362" t="str">
        <f>'CLASS SCRATCH'!F28</f>
        <v> </v>
      </c>
      <c r="I34" s="363"/>
      <c r="J34" s="364"/>
      <c r="K34" s="271" t="str">
        <f>'CLASS SCRATCH'!G28</f>
        <v> </v>
      </c>
      <c r="L34" s="272"/>
      <c r="M34" s="61" t="str">
        <f>'CLASS SCRATCH'!H28</f>
        <v> </v>
      </c>
      <c r="N34" s="16">
        <f>'CLASS SCRATCH'!I28</f>
        <v>0</v>
      </c>
      <c r="P34" s="2">
        <f>'CLASS SCRATCH'!C28</f>
      </c>
    </row>
    <row r="35" spans="1:16" ht="15" customHeight="1">
      <c r="A35" s="12">
        <f>'CLASS SCRATCH'!C29</f>
      </c>
      <c r="B35" s="77">
        <f>'CLASS SCRATCH'!B29</f>
        <v>26</v>
      </c>
      <c r="C35" s="362" t="str">
        <f>'CLASS SCRATCH'!D29</f>
        <v> </v>
      </c>
      <c r="D35" s="363" t="str">
        <f>IF(Tours!$AE37&gt;0,CONCATENATE((VLOOKUP($C35,Inscription!$A$12:$G$211,3,FALSE)),"   ",(VLOOKUP($C35,Inscription!$A$12:$G$211,4,FALSE)))," ")</f>
        <v> </v>
      </c>
      <c r="E35" s="363" t="str">
        <f>IF(Tours!$AE37&gt;0,CONCATENATE((VLOOKUP($C35,Inscription!$A$12:$G$211,3,FALSE)),"   ",(VLOOKUP($C35,Inscription!$A$12:$G$211,4,FALSE)))," ")</f>
        <v> </v>
      </c>
      <c r="F35" s="363" t="str">
        <f>IF(Tours!$AE37&gt;0,CONCATENATE((VLOOKUP($C35,Inscription!$A$12:$G$211,3,FALSE)),"   ",(VLOOKUP($C35,Inscription!$A$12:$G$211,4,FALSE)))," ")</f>
        <v> </v>
      </c>
      <c r="G35" s="364" t="str">
        <f>IF(Tours!$AE37&gt;0,CONCATENATE((VLOOKUP($C35,Inscription!$A$12:$G$211,3,FALSE)),"   ",(VLOOKUP($C35,Inscription!$A$12:$G$211,4,FALSE)))," ")</f>
        <v> </v>
      </c>
      <c r="H35" s="362" t="str">
        <f>'CLASS SCRATCH'!F29</f>
        <v> </v>
      </c>
      <c r="I35" s="363"/>
      <c r="J35" s="364"/>
      <c r="K35" s="271" t="str">
        <f>'CLASS SCRATCH'!G29</f>
        <v> </v>
      </c>
      <c r="L35" s="272"/>
      <c r="M35" s="61" t="str">
        <f>'CLASS SCRATCH'!H29</f>
        <v> </v>
      </c>
      <c r="N35" s="16">
        <f>'CLASS SCRATCH'!I29</f>
        <v>0</v>
      </c>
      <c r="P35" s="2">
        <f>'CLASS SCRATCH'!C29</f>
      </c>
    </row>
    <row r="36" spans="1:16" ht="15" customHeight="1">
      <c r="A36" s="12">
        <f>'CLASS SCRATCH'!C30</f>
      </c>
      <c r="B36" s="77">
        <f>'CLASS SCRATCH'!B30</f>
        <v>27</v>
      </c>
      <c r="C36" s="362" t="str">
        <f>'CLASS SCRATCH'!D30</f>
        <v> </v>
      </c>
      <c r="D36" s="363" t="str">
        <f>IF(Tours!$AE38&gt;0,CONCATENATE((VLOOKUP($C36,Inscription!$A$12:$G$211,3,FALSE)),"   ",(VLOOKUP($C36,Inscription!$A$12:$G$211,4,FALSE)))," ")</f>
        <v> </v>
      </c>
      <c r="E36" s="363" t="str">
        <f>IF(Tours!$AE38&gt;0,CONCATENATE((VLOOKUP($C36,Inscription!$A$12:$G$211,3,FALSE)),"   ",(VLOOKUP($C36,Inscription!$A$12:$G$211,4,FALSE)))," ")</f>
        <v> </v>
      </c>
      <c r="F36" s="363" t="str">
        <f>IF(Tours!$AE38&gt;0,CONCATENATE((VLOOKUP($C36,Inscription!$A$12:$G$211,3,FALSE)),"   ",(VLOOKUP($C36,Inscription!$A$12:$G$211,4,FALSE)))," ")</f>
        <v> </v>
      </c>
      <c r="G36" s="364" t="str">
        <f>IF(Tours!$AE38&gt;0,CONCATENATE((VLOOKUP($C36,Inscription!$A$12:$G$211,3,FALSE)),"   ",(VLOOKUP($C36,Inscription!$A$12:$G$211,4,FALSE)))," ")</f>
        <v> </v>
      </c>
      <c r="H36" s="362" t="str">
        <f>'CLASS SCRATCH'!F30</f>
        <v> </v>
      </c>
      <c r="I36" s="363"/>
      <c r="J36" s="364"/>
      <c r="K36" s="271" t="str">
        <f>'CLASS SCRATCH'!G30</f>
        <v> </v>
      </c>
      <c r="L36" s="272"/>
      <c r="M36" s="61" t="str">
        <f>'CLASS SCRATCH'!H30</f>
        <v> </v>
      </c>
      <c r="N36" s="16">
        <f>'CLASS SCRATCH'!I30</f>
        <v>0</v>
      </c>
      <c r="P36" s="2">
        <f>'CLASS SCRATCH'!C30</f>
      </c>
    </row>
    <row r="37" spans="1:16" ht="15" customHeight="1">
      <c r="A37" s="12">
        <f>'CLASS SCRATCH'!C31</f>
      </c>
      <c r="B37" s="77">
        <f>'CLASS SCRATCH'!B31</f>
        <v>28</v>
      </c>
      <c r="C37" s="362" t="str">
        <f>'CLASS SCRATCH'!D31</f>
        <v> </v>
      </c>
      <c r="D37" s="363" t="str">
        <f>IF(Tours!$AE39&gt;0,CONCATENATE((VLOOKUP($C37,Inscription!$A$12:$G$211,3,FALSE)),"   ",(VLOOKUP($C37,Inscription!$A$12:$G$211,4,FALSE)))," ")</f>
        <v> </v>
      </c>
      <c r="E37" s="363" t="str">
        <f>IF(Tours!$AE39&gt;0,CONCATENATE((VLOOKUP($C37,Inscription!$A$12:$G$211,3,FALSE)),"   ",(VLOOKUP($C37,Inscription!$A$12:$G$211,4,FALSE)))," ")</f>
        <v> </v>
      </c>
      <c r="F37" s="363" t="str">
        <f>IF(Tours!$AE39&gt;0,CONCATENATE((VLOOKUP($C37,Inscription!$A$12:$G$211,3,FALSE)),"   ",(VLOOKUP($C37,Inscription!$A$12:$G$211,4,FALSE)))," ")</f>
        <v> </v>
      </c>
      <c r="G37" s="364" t="str">
        <f>IF(Tours!$AE39&gt;0,CONCATENATE((VLOOKUP($C37,Inscription!$A$12:$G$211,3,FALSE)),"   ",(VLOOKUP($C37,Inscription!$A$12:$G$211,4,FALSE)))," ")</f>
        <v> </v>
      </c>
      <c r="H37" s="362" t="str">
        <f>'CLASS SCRATCH'!F31</f>
        <v> </v>
      </c>
      <c r="I37" s="363"/>
      <c r="J37" s="364"/>
      <c r="K37" s="271" t="str">
        <f>'CLASS SCRATCH'!G31</f>
        <v> </v>
      </c>
      <c r="L37" s="272"/>
      <c r="M37" s="61" t="str">
        <f>'CLASS SCRATCH'!H31</f>
        <v> </v>
      </c>
      <c r="N37" s="16">
        <f>'CLASS SCRATCH'!I31</f>
        <v>0</v>
      </c>
      <c r="P37" s="2">
        <f>'CLASS SCRATCH'!C31</f>
      </c>
    </row>
    <row r="38" spans="1:16" ht="15" customHeight="1">
      <c r="A38" s="12">
        <f>'CLASS SCRATCH'!C32</f>
      </c>
      <c r="B38" s="77">
        <f>'CLASS SCRATCH'!B32</f>
        <v>29</v>
      </c>
      <c r="C38" s="362" t="str">
        <f>'CLASS SCRATCH'!D32</f>
        <v> </v>
      </c>
      <c r="D38" s="363" t="str">
        <f>IF(Tours!$AE40&gt;0,CONCATENATE((VLOOKUP($C38,Inscription!$A$12:$G$211,3,FALSE)),"   ",(VLOOKUP($C38,Inscription!$A$12:$G$211,4,FALSE)))," ")</f>
        <v> </v>
      </c>
      <c r="E38" s="363" t="str">
        <f>IF(Tours!$AE40&gt;0,CONCATENATE((VLOOKUP($C38,Inscription!$A$12:$G$211,3,FALSE)),"   ",(VLOOKUP($C38,Inscription!$A$12:$G$211,4,FALSE)))," ")</f>
        <v> </v>
      </c>
      <c r="F38" s="363" t="str">
        <f>IF(Tours!$AE40&gt;0,CONCATENATE((VLOOKUP($C38,Inscription!$A$12:$G$211,3,FALSE)),"   ",(VLOOKUP($C38,Inscription!$A$12:$G$211,4,FALSE)))," ")</f>
        <v> </v>
      </c>
      <c r="G38" s="364" t="str">
        <f>IF(Tours!$AE40&gt;0,CONCATENATE((VLOOKUP($C38,Inscription!$A$12:$G$211,3,FALSE)),"   ",(VLOOKUP($C38,Inscription!$A$12:$G$211,4,FALSE)))," ")</f>
        <v> </v>
      </c>
      <c r="H38" s="362" t="str">
        <f>'CLASS SCRATCH'!F32</f>
        <v> </v>
      </c>
      <c r="I38" s="363"/>
      <c r="J38" s="364"/>
      <c r="K38" s="271" t="str">
        <f>'CLASS SCRATCH'!G32</f>
        <v> </v>
      </c>
      <c r="L38" s="272"/>
      <c r="M38" s="61" t="str">
        <f>'CLASS SCRATCH'!H32</f>
        <v> </v>
      </c>
      <c r="N38" s="16">
        <f>'CLASS SCRATCH'!I32</f>
        <v>0</v>
      </c>
      <c r="P38" s="2">
        <f>'CLASS SCRATCH'!C32</f>
      </c>
    </row>
    <row r="39" spans="1:16" ht="15" customHeight="1">
      <c r="A39" s="12">
        <f>'CLASS SCRATCH'!C33</f>
      </c>
      <c r="B39" s="77">
        <f>'CLASS SCRATCH'!B33</f>
        <v>30</v>
      </c>
      <c r="C39" s="362" t="str">
        <f>'CLASS SCRATCH'!D33</f>
        <v> </v>
      </c>
      <c r="D39" s="363" t="str">
        <f>IF(Tours!$AE41&gt;0,CONCATENATE((VLOOKUP($C39,Inscription!$A$12:$G$211,3,FALSE)),"   ",(VLOOKUP($C39,Inscription!$A$12:$G$211,4,FALSE)))," ")</f>
        <v> </v>
      </c>
      <c r="E39" s="363" t="str">
        <f>IF(Tours!$AE41&gt;0,CONCATENATE((VLOOKUP($C39,Inscription!$A$12:$G$211,3,FALSE)),"   ",(VLOOKUP($C39,Inscription!$A$12:$G$211,4,FALSE)))," ")</f>
        <v> </v>
      </c>
      <c r="F39" s="363" t="str">
        <f>IF(Tours!$AE41&gt;0,CONCATENATE((VLOOKUP($C39,Inscription!$A$12:$G$211,3,FALSE)),"   ",(VLOOKUP($C39,Inscription!$A$12:$G$211,4,FALSE)))," ")</f>
        <v> </v>
      </c>
      <c r="G39" s="364" t="str">
        <f>IF(Tours!$AE41&gt;0,CONCATENATE((VLOOKUP($C39,Inscription!$A$12:$G$211,3,FALSE)),"   ",(VLOOKUP($C39,Inscription!$A$12:$G$211,4,FALSE)))," ")</f>
        <v> </v>
      </c>
      <c r="H39" s="362" t="str">
        <f>'CLASS SCRATCH'!F33</f>
        <v> </v>
      </c>
      <c r="I39" s="363"/>
      <c r="J39" s="364"/>
      <c r="K39" s="271" t="str">
        <f>'CLASS SCRATCH'!G33</f>
        <v> </v>
      </c>
      <c r="L39" s="272"/>
      <c r="M39" s="61" t="str">
        <f>'CLASS SCRATCH'!H33</f>
        <v> </v>
      </c>
      <c r="N39" s="16">
        <f>'CLASS SCRATCH'!I33</f>
        <v>0</v>
      </c>
      <c r="P39" s="2">
        <f>'CLASS SCRATCH'!C33</f>
      </c>
    </row>
    <row r="40" spans="1:16" ht="15" customHeight="1">
      <c r="A40" s="360" t="s">
        <v>36</v>
      </c>
      <c r="B40" s="361"/>
      <c r="C40" s="12">
        <f>$P40</f>
      </c>
      <c r="D40" s="12">
        <f>$P41</f>
      </c>
      <c r="E40" s="12">
        <f>P42</f>
      </c>
      <c r="F40" s="12">
        <f>P43</f>
      </c>
      <c r="G40" s="12">
        <f>P44</f>
      </c>
      <c r="H40" s="12">
        <f>P45</f>
      </c>
      <c r="I40" s="12">
        <f>P46</f>
      </c>
      <c r="J40" s="12">
        <f>P47</f>
      </c>
      <c r="K40" s="12">
        <f>P48</f>
      </c>
      <c r="L40" s="12">
        <f>P49</f>
      </c>
      <c r="M40" s="12">
        <f>P50</f>
      </c>
      <c r="N40" s="12">
        <f>P51</f>
      </c>
      <c r="P40" s="2">
        <f>'CLASS SCRATCH'!C34</f>
      </c>
    </row>
    <row r="41" spans="1:16" ht="15" customHeight="1">
      <c r="A41" s="12">
        <f>P52</f>
      </c>
      <c r="B41" s="12">
        <f>P53</f>
      </c>
      <c r="C41" s="12">
        <f>$P54</f>
      </c>
      <c r="D41" s="12">
        <f>P55</f>
      </c>
      <c r="E41" s="12">
        <f>P56</f>
      </c>
      <c r="F41" s="12">
        <f>P57</f>
      </c>
      <c r="G41" s="55">
        <f>P58</f>
      </c>
      <c r="H41" s="12">
        <f>P59</f>
      </c>
      <c r="I41" s="12">
        <f>P60</f>
      </c>
      <c r="J41" s="12">
        <f>$P$61</f>
      </c>
      <c r="K41" s="12">
        <f>$P$62</f>
      </c>
      <c r="L41" s="12">
        <f>$P$63</f>
      </c>
      <c r="M41" s="12">
        <f>$P$64</f>
      </c>
      <c r="N41" s="12">
        <f>$P$65</f>
      </c>
      <c r="P41" s="2">
        <f>'CLASS SCRATCH'!C35</f>
      </c>
    </row>
    <row r="42" spans="1:16" ht="15" customHeight="1">
      <c r="A42" s="12">
        <f>$P$66</f>
      </c>
      <c r="B42" s="12">
        <f>$P$67</f>
      </c>
      <c r="C42" s="12">
        <f>$P68</f>
      </c>
      <c r="D42" s="12">
        <f>$P$69</f>
      </c>
      <c r="E42" s="12">
        <f>$P$70</f>
      </c>
      <c r="F42" s="12">
        <f>$P$71</f>
      </c>
      <c r="G42" s="8">
        <f>$P$72</f>
      </c>
      <c r="H42" s="12">
        <f>$P$73</f>
      </c>
      <c r="I42" s="12">
        <f>$P$74</f>
      </c>
      <c r="J42" s="12">
        <f>$P$75</f>
      </c>
      <c r="K42" s="12">
        <f>$P$76</f>
      </c>
      <c r="L42" s="12">
        <f>$P$77</f>
      </c>
      <c r="M42" s="12">
        <f>$P$78</f>
      </c>
      <c r="N42" s="12">
        <f>$P$79</f>
      </c>
      <c r="P42" s="2">
        <f>'CLASS SCRATCH'!C36</f>
      </c>
    </row>
    <row r="43" spans="1:16" ht="15" customHeight="1">
      <c r="A43" s="12">
        <f>$P$80</f>
      </c>
      <c r="B43" s="12">
        <f>$P$81</f>
      </c>
      <c r="C43" s="12">
        <f>$P82</f>
      </c>
      <c r="D43" s="12">
        <f>$P$83</f>
      </c>
      <c r="E43" s="12">
        <f>$P$84</f>
      </c>
      <c r="F43" s="12">
        <f>$P$85</f>
      </c>
      <c r="G43" s="8">
        <f>$P$86</f>
      </c>
      <c r="H43" s="12">
        <f>$P$87</f>
      </c>
      <c r="I43" s="12">
        <f>$P$88</f>
      </c>
      <c r="J43" s="12">
        <f>$P$89</f>
      </c>
      <c r="K43" s="12">
        <f>$P$90</f>
      </c>
      <c r="L43" s="12">
        <f>$P$91</f>
      </c>
      <c r="M43" s="12">
        <f>$P$92</f>
      </c>
      <c r="N43" s="12">
        <f>$P$93</f>
      </c>
      <c r="P43" s="2">
        <f>'CLASS SCRATCH'!C37</f>
      </c>
    </row>
    <row r="44" spans="1:16" ht="15" customHeight="1">
      <c r="A44" s="12">
        <f>$P$94</f>
      </c>
      <c r="B44" s="12">
        <f>$P$95</f>
      </c>
      <c r="C44" s="12">
        <f>$P96</f>
      </c>
      <c r="D44" s="12">
        <f>$P$97</f>
      </c>
      <c r="E44" s="12">
        <f>$P$98</f>
      </c>
      <c r="F44" s="12">
        <f>$P$99</f>
      </c>
      <c r="G44" s="56">
        <f>$P$100</f>
      </c>
      <c r="H44" s="12">
        <f>$P$101</f>
      </c>
      <c r="I44" s="12">
        <f>$P$102</f>
      </c>
      <c r="J44" s="12">
        <f>$P$103</f>
      </c>
      <c r="K44" s="12">
        <f>$P$104</f>
      </c>
      <c r="L44" s="12">
        <f>$P$105</f>
      </c>
      <c r="M44" s="12">
        <f>$P$106</f>
      </c>
      <c r="N44" s="12">
        <f>$P$107</f>
      </c>
      <c r="P44" s="2">
        <f>'CLASS SCRATCH'!C38</f>
      </c>
    </row>
    <row r="45" spans="1:16" ht="15" customHeight="1">
      <c r="A45" s="12">
        <f>$P$108</f>
      </c>
      <c r="B45" s="12">
        <f>$P$109</f>
      </c>
      <c r="C45" s="12">
        <f>$P110</f>
      </c>
      <c r="D45" s="12">
        <f>$P$111</f>
      </c>
      <c r="E45" s="12">
        <f>$P$112</f>
      </c>
      <c r="F45" s="12">
        <f>$P$113</f>
      </c>
      <c r="G45" s="56">
        <f>$P$114</f>
      </c>
      <c r="H45" s="12">
        <f>$P$115</f>
      </c>
      <c r="I45" s="12">
        <f>$P$116</f>
      </c>
      <c r="J45" s="12">
        <f>$P$117</f>
      </c>
      <c r="K45" s="12">
        <f>$P$118</f>
      </c>
      <c r="L45" s="12">
        <f>$P$119</f>
      </c>
      <c r="M45" s="12">
        <f>$P$120</f>
      </c>
      <c r="N45" s="12">
        <f>$P$121</f>
      </c>
      <c r="P45" s="2">
        <f>'CLASS SCRATCH'!C39</f>
      </c>
    </row>
    <row r="46" spans="1:16" ht="15" customHeight="1">
      <c r="A46" s="12">
        <f>$P$122</f>
      </c>
      <c r="B46" s="12">
        <f>$P$123</f>
      </c>
      <c r="C46" s="12">
        <f>$P124</f>
      </c>
      <c r="D46" s="12">
        <f>$P$125</f>
      </c>
      <c r="E46" s="12">
        <f>$P$126</f>
      </c>
      <c r="F46" s="12">
        <f>$P$127</f>
      </c>
      <c r="G46" s="56">
        <f>$P$128</f>
      </c>
      <c r="H46" s="12">
        <f>$P$129</f>
      </c>
      <c r="I46" s="12">
        <f>$P$130</f>
      </c>
      <c r="J46" s="12">
        <f>$P$131</f>
      </c>
      <c r="K46" s="12">
        <f>$P$132</f>
      </c>
      <c r="L46" s="12">
        <f>$P$133</f>
      </c>
      <c r="M46" s="12">
        <f>$P$134</f>
      </c>
      <c r="N46" s="12">
        <f>$P$135</f>
      </c>
      <c r="P46" s="2">
        <f>'CLASS SCRATCH'!C40</f>
      </c>
    </row>
    <row r="47" spans="1:16" ht="15" customHeight="1">
      <c r="A47" s="12">
        <f>$P$136</f>
      </c>
      <c r="B47" s="12">
        <f>$P$137</f>
      </c>
      <c r="C47" s="12">
        <f>$P138</f>
      </c>
      <c r="D47" s="12">
        <f>$P$139</f>
      </c>
      <c r="E47" s="12">
        <f>$P$140</f>
      </c>
      <c r="F47" s="12">
        <f>$P$141</f>
      </c>
      <c r="G47" s="8">
        <f>$P$142</f>
      </c>
      <c r="H47" s="12">
        <f>$P$143</f>
      </c>
      <c r="I47" s="12">
        <f>$P$144</f>
      </c>
      <c r="J47" s="12">
        <f>$P$145</f>
      </c>
      <c r="K47" s="12">
        <f>$P$146</f>
      </c>
      <c r="L47" s="12">
        <f>$P$147</f>
      </c>
      <c r="M47" s="12">
        <f>$P$148</f>
      </c>
      <c r="N47" s="12">
        <f>$P$149</f>
      </c>
      <c r="P47" s="2">
        <f>'CLASS SCRATCH'!C41</f>
      </c>
    </row>
    <row r="48" spans="1:16" ht="15" customHeight="1">
      <c r="A48" s="31"/>
      <c r="B48" s="31"/>
      <c r="C48" s="31"/>
      <c r="D48" s="31"/>
      <c r="E48" s="31"/>
      <c r="F48" s="31"/>
      <c r="G48" s="32"/>
      <c r="H48" s="32"/>
      <c r="I48" s="32"/>
      <c r="J48" s="370" t="s">
        <v>20</v>
      </c>
      <c r="K48" s="370"/>
      <c r="L48" s="370"/>
      <c r="M48" s="371"/>
      <c r="N48" s="29">
        <f>COUNTA('PRIX D EQUIPE'!B5:B25)</f>
        <v>0</v>
      </c>
      <c r="P48" s="2">
        <f>'CLASS SCRATCH'!C42</f>
      </c>
    </row>
    <row r="49" spans="1:16" ht="15" customHeight="1">
      <c r="A49" s="359" t="str">
        <f>IF(Inscription!G6="oui","CHALLENGE","PRIX D EQUIPE")</f>
        <v>PRIX D EQUIPE</v>
      </c>
      <c r="B49" s="359" t="s">
        <v>14</v>
      </c>
      <c r="C49" s="359" t="s">
        <v>14</v>
      </c>
      <c r="D49" s="359" t="s">
        <v>14</v>
      </c>
      <c r="E49" s="359" t="s">
        <v>14</v>
      </c>
      <c r="F49" s="359" t="s">
        <v>14</v>
      </c>
      <c r="G49" s="359" t="s">
        <v>14</v>
      </c>
      <c r="H49" s="32"/>
      <c r="I49" s="32"/>
      <c r="J49" s="33"/>
      <c r="K49" s="33"/>
      <c r="L49" s="33"/>
      <c r="M49" s="33"/>
      <c r="N49" s="33"/>
      <c r="P49" s="2">
        <f>'CLASS SCRATCH'!C43</f>
      </c>
    </row>
    <row r="50" spans="1:16" ht="15" customHeight="1" hidden="1">
      <c r="A50" s="34"/>
      <c r="B50" s="34"/>
      <c r="C50" s="34"/>
      <c r="D50" s="34"/>
      <c r="E50" s="34"/>
      <c r="F50" s="34"/>
      <c r="G50" s="32"/>
      <c r="H50" s="32"/>
      <c r="I50" s="32"/>
      <c r="J50" s="33"/>
      <c r="K50" s="33"/>
      <c r="L50" s="33"/>
      <c r="M50" s="33"/>
      <c r="N50" s="33"/>
      <c r="P50" s="2">
        <f>'CLASS SCRATCH'!C44</f>
      </c>
    </row>
    <row r="51" spans="1:16" ht="15" customHeight="1">
      <c r="A51" s="35"/>
      <c r="B51" s="14" t="s">
        <v>21</v>
      </c>
      <c r="C51" s="369" t="str">
        <f>IF('CLASS SCRATCH'!Z35&gt;0,'CLASS SCRATCH'!Z35," ")</f>
        <v> </v>
      </c>
      <c r="D51" s="369"/>
      <c r="E51" s="369"/>
      <c r="F51" s="369"/>
      <c r="G51" s="36">
        <f>IF('CLASS SCRATCH'!N35&gt;0,'CLASS SCRATCH'!AA35," ")</f>
        <v>1000</v>
      </c>
      <c r="H51" s="37" t="s">
        <v>22</v>
      </c>
      <c r="I51" s="36">
        <f>IF('CLASS SCRATCH'!N35&gt;0,'CLASS SCRATCH'!AB35," ")</f>
        <v>1000</v>
      </c>
      <c r="J51" s="37" t="s">
        <v>22</v>
      </c>
      <c r="K51" s="36">
        <f>IF('CLASS SCRATCH'!N35&gt;0,'CLASS SCRATCH'!AC35," ")</f>
        <v>1000</v>
      </c>
      <c r="L51" s="37" t="s">
        <v>23</v>
      </c>
      <c r="M51" s="63" t="str">
        <f>IF(C51=" "," ",IF(I51&gt;200,G51,IF(K51&gt;200,SUM(G51+I51),IF($C51&gt;0,SUM(G51+I51+K51)," "))))</f>
        <v> </v>
      </c>
      <c r="N51" s="63" t="str">
        <f>IF(C51=" "," ",IF(I51&gt;200,"(1H.)",IF(K51&gt;200,"(2 H.)"," ")))</f>
        <v> </v>
      </c>
      <c r="P51" s="2">
        <f>'CLASS SCRATCH'!C45</f>
      </c>
    </row>
    <row r="52" spans="1:16" ht="15" customHeight="1">
      <c r="A52" s="33"/>
      <c r="B52" s="14" t="s">
        <v>24</v>
      </c>
      <c r="C52" s="369" t="str">
        <f>IF('CLASS SCRATCH'!Z36&gt;0,'CLASS SCRATCH'!Z36," ")</f>
        <v> </v>
      </c>
      <c r="D52" s="369"/>
      <c r="E52" s="369"/>
      <c r="F52" s="369"/>
      <c r="G52" s="36">
        <f>IF('CLASS SCRATCH'!N36&gt;0,'CLASS SCRATCH'!AA36," ")</f>
        <v>1000</v>
      </c>
      <c r="H52" s="37" t="s">
        <v>22</v>
      </c>
      <c r="I52" s="36">
        <f>IF('CLASS SCRATCH'!N36&gt;0,'CLASS SCRATCH'!AB36," ")</f>
        <v>1000</v>
      </c>
      <c r="J52" s="37" t="s">
        <v>22</v>
      </c>
      <c r="K52" s="36">
        <f>IF('CLASS SCRATCH'!N36&gt;0,'CLASS SCRATCH'!AC36," ")</f>
        <v>1000</v>
      </c>
      <c r="L52" s="37" t="s">
        <v>23</v>
      </c>
      <c r="M52" s="63" t="str">
        <f>IF(C52=" "," ",IF(I52&gt;200,G52,IF(K52&gt;200,SUM(G52+I52),IF($C52&gt;0,SUM(G52+I52+K52)," "))))</f>
        <v> </v>
      </c>
      <c r="N52" s="63" t="str">
        <f>IF(C52=" "," ",IF(I52&gt;200,"(1H.)",IF(K52&gt;200,"(2 H.)"," ")))</f>
        <v> </v>
      </c>
      <c r="P52" s="2">
        <f>'CLASS SCRATCH'!C46</f>
      </c>
    </row>
    <row r="53" spans="1:16" ht="15" customHeight="1">
      <c r="A53" s="33"/>
      <c r="B53" s="14" t="s">
        <v>25</v>
      </c>
      <c r="C53" s="369" t="str">
        <f>IF('CLASS SCRATCH'!Z37&gt;0,'CLASS SCRATCH'!Z37," ")</f>
        <v> </v>
      </c>
      <c r="D53" s="369"/>
      <c r="E53" s="369"/>
      <c r="F53" s="369"/>
      <c r="G53" s="36">
        <f>IF('CLASS SCRATCH'!N37&gt;0,'CLASS SCRATCH'!AA37," ")</f>
        <v>1000</v>
      </c>
      <c r="H53" s="37" t="s">
        <v>22</v>
      </c>
      <c r="I53" s="36">
        <f>IF('CLASS SCRATCH'!N37&gt;0,'CLASS SCRATCH'!AB37," ")</f>
        <v>1000</v>
      </c>
      <c r="J53" s="37" t="s">
        <v>22</v>
      </c>
      <c r="K53" s="36">
        <f>IF('CLASS SCRATCH'!N37&gt;0,'CLASS SCRATCH'!AC37," ")</f>
        <v>1000</v>
      </c>
      <c r="L53" s="37" t="s">
        <v>23</v>
      </c>
      <c r="M53" s="63" t="str">
        <f>IF(C53=" "," ",IF(I53&gt;200,G53,IF(K53&gt;200,SUM(G53+I53),IF($C53&gt;0,SUM(G53+I53+K53)," "))))</f>
        <v> </v>
      </c>
      <c r="N53" s="63" t="str">
        <f>IF(C53=" "," ",IF(I53&gt;200,"(1H.)",IF(K53&gt;200,"(2 H.)"," ")))</f>
        <v> </v>
      </c>
      <c r="P53" s="2">
        <f>'CLASS SCRATCH'!C47</f>
      </c>
    </row>
    <row r="54" spans="1:16" ht="15" customHeight="1">
      <c r="A54" s="33"/>
      <c r="B54" s="14" t="s">
        <v>26</v>
      </c>
      <c r="C54" s="369" t="str">
        <f>IF('CLASS SCRATCH'!Z38&gt;0,'CLASS SCRATCH'!Z38," ")</f>
        <v> </v>
      </c>
      <c r="D54" s="369"/>
      <c r="E54" s="369"/>
      <c r="F54" s="369"/>
      <c r="G54" s="36">
        <f>IF('CLASS SCRATCH'!N38&gt;0,'CLASS SCRATCH'!AA38," ")</f>
        <v>1000</v>
      </c>
      <c r="H54" s="37" t="s">
        <v>22</v>
      </c>
      <c r="I54" s="36">
        <f>IF('CLASS SCRATCH'!N38&gt;0,'CLASS SCRATCH'!AB38," ")</f>
        <v>1000</v>
      </c>
      <c r="J54" s="37" t="s">
        <v>22</v>
      </c>
      <c r="K54" s="36">
        <f>IF('CLASS SCRATCH'!N38&gt;0,'CLASS SCRATCH'!AC38," ")</f>
        <v>1000</v>
      </c>
      <c r="L54" s="37" t="s">
        <v>23</v>
      </c>
      <c r="M54" s="63" t="str">
        <f>IF(C54=" "," ",IF(I54&gt;200,G54,IF(K54&gt;200,SUM(G54+I54),IF($C54&gt;0,SUM(G54+I54+K54)," "))))</f>
        <v> </v>
      </c>
      <c r="N54" s="63" t="str">
        <f>IF(C54=" "," ",IF(I54&gt;200,"(1H.)",IF(K54&gt;200,"(2 H.)"," ")))</f>
        <v> </v>
      </c>
      <c r="P54" s="2">
        <f>'CLASS SCRATCH'!C48</f>
      </c>
    </row>
    <row r="55" spans="1:16" ht="15" customHeight="1">
      <c r="A55" s="33"/>
      <c r="B55" s="14" t="s">
        <v>27</v>
      </c>
      <c r="C55" s="369" t="str">
        <f>IF('CLASS SCRATCH'!Z39&gt;0,'CLASS SCRATCH'!Z39," ")</f>
        <v> </v>
      </c>
      <c r="D55" s="369"/>
      <c r="E55" s="369"/>
      <c r="F55" s="369"/>
      <c r="G55" s="36">
        <f>IF('CLASS SCRATCH'!N39&gt;0,'CLASS SCRATCH'!AA39," ")</f>
        <v>1000</v>
      </c>
      <c r="H55" s="37" t="s">
        <v>22</v>
      </c>
      <c r="I55" s="36">
        <f>IF('CLASS SCRATCH'!N39&gt;0,'CLASS SCRATCH'!AB39," ")</f>
        <v>1000</v>
      </c>
      <c r="J55" s="37" t="s">
        <v>22</v>
      </c>
      <c r="K55" s="36">
        <f>IF('CLASS SCRATCH'!N39&gt;0,'CLASS SCRATCH'!AC39," ")</f>
        <v>1000</v>
      </c>
      <c r="L55" s="37" t="s">
        <v>23</v>
      </c>
      <c r="M55" s="63" t="str">
        <f>IF(C55=" "," ",IF(I55&gt;200,G55,IF(K55&gt;200,SUM(G55+I55),IF($C55&gt;0,SUM(G55+I55+K55)," "))))</f>
        <v> </v>
      </c>
      <c r="N55" s="63" t="str">
        <f>IF(C55=" "," ",IF(I55&gt;200,"(1H.)",IF(K55&gt;200,"(2 H.)"," ")))</f>
        <v> </v>
      </c>
      <c r="P55" s="2">
        <f>'CLASS SCRATCH'!C49</f>
      </c>
    </row>
    <row r="56" ht="12.75">
      <c r="P56" s="2">
        <f>'CLASS SCRATCH'!C50</f>
      </c>
    </row>
    <row r="57" ht="12.75">
      <c r="P57" s="2">
        <f>'CLASS SCRATCH'!C51</f>
      </c>
    </row>
    <row r="58" ht="12.75">
      <c r="P58" s="2">
        <f>'CLASS SCRATCH'!C52</f>
      </c>
    </row>
    <row r="59" ht="12.75">
      <c r="P59" s="2">
        <f>'CLASS SCRATCH'!C53</f>
      </c>
    </row>
    <row r="60" ht="12.75">
      <c r="P60" s="2">
        <f>'CLASS SCRATCH'!C54</f>
      </c>
    </row>
    <row r="61" ht="12.75">
      <c r="P61" s="2">
        <f>'CLASS SCRATCH'!C55</f>
      </c>
    </row>
    <row r="62" ht="12.75">
      <c r="P62" s="2">
        <f>'CLASS SCRATCH'!C56</f>
      </c>
    </row>
    <row r="63" ht="12.75">
      <c r="P63" s="2">
        <f>'CLASS SCRATCH'!C57</f>
      </c>
    </row>
    <row r="64" ht="12.75">
      <c r="P64" s="2">
        <f>'CLASS SCRATCH'!C58</f>
      </c>
    </row>
    <row r="65" ht="12.75">
      <c r="P65" s="2">
        <f>'CLASS SCRATCH'!C59</f>
      </c>
    </row>
    <row r="66" ht="12.75">
      <c r="P66" s="2">
        <f>'CLASS SCRATCH'!C60</f>
      </c>
    </row>
    <row r="67" ht="12.75">
      <c r="P67" s="2">
        <f>'CLASS SCRATCH'!C61</f>
      </c>
    </row>
    <row r="68" ht="12.75">
      <c r="P68" s="2">
        <f>'CLASS SCRATCH'!C62</f>
      </c>
    </row>
    <row r="69" ht="12.75">
      <c r="P69" s="2">
        <f>'CLASS SCRATCH'!C63</f>
      </c>
    </row>
    <row r="70" ht="12.75">
      <c r="P70" s="2">
        <f>'CLASS SCRATCH'!C64</f>
      </c>
    </row>
    <row r="71" ht="12.75">
      <c r="P71" s="2">
        <f>'CLASS SCRATCH'!C65</f>
      </c>
    </row>
    <row r="72" ht="12.75">
      <c r="P72" s="2">
        <f>'CLASS SCRATCH'!C66</f>
      </c>
    </row>
    <row r="73" ht="12.75">
      <c r="P73" s="2">
        <f>'CLASS SCRATCH'!C67</f>
      </c>
    </row>
    <row r="74" ht="12.75">
      <c r="P74" s="2">
        <f>'CLASS SCRATCH'!C68</f>
      </c>
    </row>
    <row r="75" ht="12.75">
      <c r="P75" s="2">
        <f>'CLASS SCRATCH'!C69</f>
      </c>
    </row>
    <row r="76" ht="12.75">
      <c r="P76" s="2">
        <f>'CLASS SCRATCH'!C70</f>
      </c>
    </row>
    <row r="77" ht="12.75">
      <c r="P77" s="2">
        <f>'CLASS SCRATCH'!C71</f>
      </c>
    </row>
    <row r="78" ht="12.75">
      <c r="P78" s="2">
        <f>'CLASS SCRATCH'!C72</f>
      </c>
    </row>
    <row r="79" ht="12.75">
      <c r="P79" s="2">
        <f>'CLASS SCRATCH'!C73</f>
      </c>
    </row>
    <row r="80" ht="12.75">
      <c r="P80" s="2">
        <f>'CLASS SCRATCH'!C74</f>
      </c>
    </row>
    <row r="81" ht="12.75">
      <c r="P81" s="2">
        <f>'CLASS SCRATCH'!C75</f>
      </c>
    </row>
    <row r="82" ht="12.75">
      <c r="P82" s="2">
        <f>'CLASS SCRATCH'!C76</f>
      </c>
    </row>
    <row r="83" ht="12.75">
      <c r="P83" s="2">
        <f>'CLASS SCRATCH'!C77</f>
      </c>
    </row>
    <row r="84" ht="12.75">
      <c r="P84" s="2">
        <f>'CLASS SCRATCH'!C78</f>
      </c>
    </row>
    <row r="85" ht="12.75">
      <c r="P85" s="2">
        <f>'CLASS SCRATCH'!C79</f>
      </c>
    </row>
    <row r="86" ht="12.75">
      <c r="P86" s="2">
        <f>'CLASS SCRATCH'!C80</f>
      </c>
    </row>
    <row r="87" ht="12.75">
      <c r="P87" s="2">
        <f>'CLASS SCRATCH'!C81</f>
      </c>
    </row>
    <row r="88" ht="12.75">
      <c r="P88" s="2">
        <f>'CLASS SCRATCH'!C82</f>
      </c>
    </row>
    <row r="89" ht="12.75">
      <c r="P89" s="2">
        <f>'CLASS SCRATCH'!C83</f>
      </c>
    </row>
    <row r="90" ht="12.75">
      <c r="P90" s="2">
        <f>'CLASS SCRATCH'!C84</f>
      </c>
    </row>
    <row r="91" ht="12.75">
      <c r="P91" s="2">
        <f>'CLASS SCRATCH'!C85</f>
      </c>
    </row>
    <row r="92" ht="12.75">
      <c r="P92" s="2">
        <f>'CLASS SCRATCH'!C86</f>
      </c>
    </row>
    <row r="93" ht="12.75">
      <c r="P93" s="2">
        <f>'CLASS SCRATCH'!C87</f>
      </c>
    </row>
    <row r="94" ht="12.75">
      <c r="P94" s="2">
        <f>'CLASS SCRATCH'!C88</f>
      </c>
    </row>
    <row r="95" ht="12.75">
      <c r="P95" s="2">
        <f>'CLASS SCRATCH'!C89</f>
      </c>
    </row>
    <row r="96" ht="12.75">
      <c r="P96" s="2">
        <f>'CLASS SCRATCH'!C90</f>
      </c>
    </row>
    <row r="97" ht="12.75">
      <c r="P97" s="2">
        <f>'CLASS SCRATCH'!C91</f>
      </c>
    </row>
    <row r="98" ht="12.75">
      <c r="P98" s="2">
        <f>'CLASS SCRATCH'!C92</f>
      </c>
    </row>
    <row r="99" ht="12.75">
      <c r="P99" s="2">
        <f>'CLASS SCRATCH'!C93</f>
      </c>
    </row>
    <row r="100" ht="12.75">
      <c r="P100" s="2">
        <f>'CLASS SCRATCH'!C94</f>
      </c>
    </row>
    <row r="101" ht="12.75">
      <c r="P101" s="2">
        <f>'CLASS SCRATCH'!C95</f>
      </c>
    </row>
    <row r="102" ht="12.75">
      <c r="P102" s="2">
        <f>'CLASS SCRATCH'!C96</f>
      </c>
    </row>
    <row r="103" ht="12.75">
      <c r="P103" s="2">
        <f>'CLASS SCRATCH'!C97</f>
      </c>
    </row>
    <row r="104" ht="12.75">
      <c r="P104" s="2">
        <f>'CLASS SCRATCH'!C98</f>
      </c>
    </row>
    <row r="105" ht="12.75">
      <c r="P105" s="2">
        <f>'CLASS SCRATCH'!C99</f>
      </c>
    </row>
    <row r="106" ht="12.75">
      <c r="P106" s="2">
        <f>'CLASS SCRATCH'!C100</f>
      </c>
    </row>
    <row r="107" ht="12.75">
      <c r="P107" s="2">
        <f>'CLASS SCRATCH'!C101</f>
      </c>
    </row>
    <row r="108" ht="12.75">
      <c r="P108" s="2">
        <f>'CLASS SCRATCH'!C102</f>
      </c>
    </row>
    <row r="109" ht="12.75">
      <c r="P109" s="2">
        <f>'CLASS SCRATCH'!C103</f>
      </c>
    </row>
    <row r="110" ht="12.75">
      <c r="P110" s="2">
        <f>'CLASS SCRATCH'!C104</f>
      </c>
    </row>
    <row r="111" ht="12.75">
      <c r="P111" s="2">
        <f>'CLASS SCRATCH'!C105</f>
      </c>
    </row>
    <row r="112" ht="12.75">
      <c r="P112" s="2">
        <f>'CLASS SCRATCH'!C106</f>
      </c>
    </row>
    <row r="113" ht="12.75">
      <c r="P113" s="2">
        <f>'CLASS SCRATCH'!C107</f>
      </c>
    </row>
    <row r="114" ht="12.75">
      <c r="P114" s="2">
        <f>'CLASS SCRATCH'!C108</f>
      </c>
    </row>
    <row r="115" ht="12.75">
      <c r="P115" s="2">
        <f>'CLASS SCRATCH'!C109</f>
      </c>
    </row>
    <row r="116" ht="12.75">
      <c r="P116" s="2">
        <f>'CLASS SCRATCH'!C110</f>
      </c>
    </row>
    <row r="117" ht="12.75">
      <c r="P117" s="2">
        <f>'CLASS SCRATCH'!C111</f>
      </c>
    </row>
    <row r="118" ht="12.75">
      <c r="P118" s="2">
        <f>'CLASS SCRATCH'!C112</f>
      </c>
    </row>
    <row r="119" ht="12.75">
      <c r="P119" s="2">
        <f>'CLASS SCRATCH'!C113</f>
      </c>
    </row>
    <row r="120" ht="12.75">
      <c r="P120" s="2">
        <f>'CLASS SCRATCH'!C114</f>
      </c>
    </row>
    <row r="121" ht="12.75">
      <c r="P121" s="2">
        <f>'CLASS SCRATCH'!C115</f>
      </c>
    </row>
    <row r="122" ht="12.75">
      <c r="P122" s="2">
        <f>'CLASS SCRATCH'!C116</f>
      </c>
    </row>
    <row r="123" ht="12.75">
      <c r="P123" s="2">
        <f>'CLASS SCRATCH'!C117</f>
      </c>
    </row>
    <row r="124" ht="12.75">
      <c r="P124" s="2">
        <f>'CLASS SCRATCH'!C118</f>
      </c>
    </row>
    <row r="125" ht="12.75">
      <c r="P125" s="2">
        <f>'CLASS SCRATCH'!C119</f>
      </c>
    </row>
    <row r="126" ht="12.75">
      <c r="P126" s="2">
        <f>'CLASS SCRATCH'!C120</f>
      </c>
    </row>
    <row r="127" ht="12.75">
      <c r="P127" s="2">
        <f>'CLASS SCRATCH'!C121</f>
      </c>
    </row>
    <row r="128" ht="12.75">
      <c r="P128" s="2">
        <f>'CLASS SCRATCH'!C122</f>
      </c>
    </row>
    <row r="129" ht="12.75">
      <c r="P129" s="2">
        <f>'CLASS SCRATCH'!C123</f>
      </c>
    </row>
    <row r="130" ht="12.75">
      <c r="P130" s="2">
        <f>'CLASS SCRATCH'!C124</f>
      </c>
    </row>
    <row r="131" ht="12.75">
      <c r="P131" s="2">
        <f>'CLASS SCRATCH'!C125</f>
      </c>
    </row>
    <row r="132" ht="12.75">
      <c r="P132" s="2">
        <f>'CLASS SCRATCH'!C126</f>
      </c>
    </row>
    <row r="133" ht="12.75">
      <c r="P133" s="2">
        <f>'CLASS SCRATCH'!C127</f>
      </c>
    </row>
    <row r="134" ht="12.75">
      <c r="P134" s="2">
        <f>'CLASS SCRATCH'!C128</f>
      </c>
    </row>
    <row r="135" ht="12.75">
      <c r="P135" s="2">
        <f>'CLASS SCRATCH'!C129</f>
      </c>
    </row>
    <row r="136" ht="12.75">
      <c r="P136" s="2">
        <f>'CLASS SCRATCH'!C130</f>
      </c>
    </row>
    <row r="137" ht="12.75">
      <c r="P137" s="2">
        <f>'CLASS SCRATCH'!C131</f>
      </c>
    </row>
    <row r="138" ht="12.75">
      <c r="P138" s="2">
        <f>'CLASS SCRATCH'!C132</f>
      </c>
    </row>
    <row r="139" ht="12.75">
      <c r="P139" s="2">
        <f>'CLASS SCRATCH'!C133</f>
      </c>
    </row>
    <row r="140" ht="12.75">
      <c r="P140" s="2">
        <f>'CLASS SCRATCH'!C134</f>
      </c>
    </row>
    <row r="141" ht="12.75">
      <c r="P141" s="2">
        <f>'CLASS SCRATCH'!C135</f>
      </c>
    </row>
    <row r="142" ht="12.75">
      <c r="P142" s="2">
        <f>'CLASS SCRATCH'!C136</f>
      </c>
    </row>
    <row r="143" ht="12.75">
      <c r="P143" s="2">
        <f>'CLASS SCRATCH'!C137</f>
      </c>
    </row>
    <row r="144" ht="12.75">
      <c r="P144" s="2">
        <f>'CLASS SCRATCH'!C138</f>
      </c>
    </row>
    <row r="145" ht="12.75">
      <c r="P145" s="2">
        <f>'CLASS SCRATCH'!C139</f>
      </c>
    </row>
    <row r="146" ht="12.75">
      <c r="P146" s="2">
        <f>'CLASS SCRATCH'!C140</f>
      </c>
    </row>
    <row r="147" ht="12.75">
      <c r="P147" s="2">
        <f>'CLASS SCRATCH'!C141</f>
      </c>
    </row>
    <row r="148" ht="12.75">
      <c r="P148" s="2">
        <f>'CLASS SCRATCH'!C142</f>
      </c>
    </row>
    <row r="149" ht="12.75">
      <c r="P149" s="2">
        <f>'CLASS SCRATCH'!C143</f>
      </c>
    </row>
    <row r="150" ht="12.75">
      <c r="P150" s="2">
        <f>'CLASS SCRATCH'!C144</f>
      </c>
    </row>
    <row r="151" ht="12.75">
      <c r="P151" s="2">
        <f>'CLASS SCRATCH'!C145</f>
      </c>
    </row>
    <row r="152" ht="12.75">
      <c r="P152" s="2">
        <f>'CLASS SCRATCH'!C146</f>
      </c>
    </row>
    <row r="153" ht="12.75">
      <c r="P153" s="2">
        <f>'CLASS SCRATCH'!C147</f>
      </c>
    </row>
    <row r="154" ht="12.75">
      <c r="P154" s="2">
        <f>'CLASS SCRATCH'!C148</f>
      </c>
    </row>
    <row r="155" ht="12.75">
      <c r="P155" s="2">
        <f>'CLASS SCRATCH'!C149</f>
      </c>
    </row>
    <row r="156" ht="12.75">
      <c r="P156" s="2">
        <f>'CLASS SCRATCH'!C150</f>
      </c>
    </row>
    <row r="157" ht="12.75">
      <c r="P157" s="2">
        <f>'CLASS SCRATCH'!C151</f>
      </c>
    </row>
    <row r="158" ht="12.75">
      <c r="P158" s="2">
        <f>'CLASS SCRATCH'!C152</f>
      </c>
    </row>
    <row r="159" ht="12.75">
      <c r="P159" s="2">
        <f>'CLASS SCRATCH'!C153</f>
      </c>
    </row>
    <row r="160" ht="12.75">
      <c r="P160" s="2">
        <f>'CLASS SCRATCH'!C154</f>
      </c>
    </row>
    <row r="161" ht="12.75">
      <c r="P161" s="2">
        <f>'CLASS SCRATCH'!C155</f>
      </c>
    </row>
    <row r="162" ht="12.75">
      <c r="P162" s="2">
        <f>'CLASS SCRATCH'!C156</f>
      </c>
    </row>
    <row r="163" ht="12.75">
      <c r="P163" s="2">
        <f>'CLASS SCRATCH'!C157</f>
      </c>
    </row>
    <row r="164" ht="12.75">
      <c r="P164" s="2">
        <f>'CLASS SCRATCH'!C158</f>
      </c>
    </row>
    <row r="165" ht="12.75">
      <c r="P165" s="2">
        <f>'CLASS SCRATCH'!C159</f>
      </c>
    </row>
    <row r="166" ht="12.75">
      <c r="P166" s="2">
        <f>'CLASS SCRATCH'!C160</f>
      </c>
    </row>
    <row r="167" ht="12.75">
      <c r="P167" s="2">
        <f>'CLASS SCRATCH'!C161</f>
      </c>
    </row>
    <row r="168" ht="12.75">
      <c r="P168" s="2">
        <f>'CLASS SCRATCH'!C162</f>
      </c>
    </row>
    <row r="169" ht="12.75">
      <c r="P169" s="2">
        <f>'CLASS SCRATCH'!C163</f>
      </c>
    </row>
    <row r="170" ht="12.75">
      <c r="P170" s="2">
        <f>'CLASS SCRATCH'!C164</f>
      </c>
    </row>
    <row r="171" ht="12.75">
      <c r="P171" s="2">
        <f>'CLASS SCRATCH'!C165</f>
      </c>
    </row>
    <row r="172" ht="12.75">
      <c r="P172" s="2">
        <f>'CLASS SCRATCH'!C166</f>
      </c>
    </row>
    <row r="173" ht="12.75">
      <c r="P173" s="2">
        <f>'CLASS SCRATCH'!C167</f>
      </c>
    </row>
    <row r="174" ht="12.75">
      <c r="P174" s="2">
        <f>'CLASS SCRATCH'!C168</f>
      </c>
    </row>
    <row r="175" ht="12.75">
      <c r="P175" s="2">
        <f>'CLASS SCRATCH'!C169</f>
      </c>
    </row>
    <row r="176" ht="12.75">
      <c r="P176" s="2">
        <f>'CLASS SCRATCH'!C170</f>
      </c>
    </row>
    <row r="177" ht="12.75">
      <c r="P177" s="2">
        <f>'CLASS SCRATCH'!C171</f>
      </c>
    </row>
    <row r="178" ht="12.75">
      <c r="P178" s="2">
        <f>'CLASS SCRATCH'!C172</f>
      </c>
    </row>
    <row r="179" ht="12.75">
      <c r="P179" s="2">
        <f>'CLASS SCRATCH'!C173</f>
      </c>
    </row>
    <row r="180" ht="12.75">
      <c r="P180" s="2">
        <f>'CLASS SCRATCH'!C174</f>
      </c>
    </row>
    <row r="181" ht="12.75">
      <c r="P181" s="2">
        <f>'CLASS SCRATCH'!C175</f>
      </c>
    </row>
    <row r="182" ht="12.75">
      <c r="P182" s="2">
        <f>'CLASS SCRATCH'!C176</f>
      </c>
    </row>
    <row r="183" ht="12.75">
      <c r="P183" s="2">
        <f>'CLASS SCRATCH'!C177</f>
      </c>
    </row>
    <row r="184" ht="12.75">
      <c r="P184" s="2">
        <f>'CLASS SCRATCH'!C178</f>
      </c>
    </row>
    <row r="185" ht="12.75">
      <c r="P185" s="2">
        <f>'CLASS SCRATCH'!C179</f>
      </c>
    </row>
    <row r="186" ht="12.75">
      <c r="P186" s="2">
        <f>'CLASS SCRATCH'!C180</f>
      </c>
    </row>
    <row r="187" ht="12.75">
      <c r="P187" s="2">
        <f>'CLASS SCRATCH'!C181</f>
      </c>
    </row>
    <row r="188" ht="12.75">
      <c r="P188" s="2">
        <f>'CLASS SCRATCH'!C182</f>
      </c>
    </row>
    <row r="189" ht="12.75">
      <c r="P189" s="2">
        <f>'CLASS SCRATCH'!C183</f>
      </c>
    </row>
    <row r="190" ht="12.75">
      <c r="P190" s="2">
        <f>'CLASS SCRATCH'!C184</f>
      </c>
    </row>
    <row r="191" ht="12.75">
      <c r="P191" s="2">
        <f>'CLASS SCRATCH'!C185</f>
      </c>
    </row>
    <row r="192" ht="12.75">
      <c r="P192" s="2">
        <f>'CLASS SCRATCH'!C186</f>
      </c>
    </row>
    <row r="193" ht="12.75">
      <c r="P193" s="2">
        <f>'CLASS SCRATCH'!C187</f>
      </c>
    </row>
    <row r="194" ht="12.75">
      <c r="P194" s="2">
        <f>'CLASS SCRATCH'!C188</f>
      </c>
    </row>
    <row r="195" ht="12.75">
      <c r="P195" s="2">
        <f>'CLASS SCRATCH'!C189</f>
      </c>
    </row>
    <row r="196" ht="12.75">
      <c r="P196" s="2">
        <f>'CLASS SCRATCH'!C190</f>
      </c>
    </row>
    <row r="197" ht="12.75">
      <c r="P197" s="2">
        <f>'CLASS SCRATCH'!C191</f>
      </c>
    </row>
    <row r="198" ht="12.75">
      <c r="P198" s="2">
        <f>'CLASS SCRATCH'!C192</f>
      </c>
    </row>
    <row r="199" ht="12.75">
      <c r="P199" s="2">
        <f>'CLASS SCRATCH'!C193</f>
      </c>
    </row>
  </sheetData>
  <sheetProtection/>
  <mergeCells count="122">
    <mergeCell ref="K17:L17"/>
    <mergeCell ref="K13:L13"/>
    <mergeCell ref="K14:L14"/>
    <mergeCell ref="K15:L15"/>
    <mergeCell ref="K16:L16"/>
    <mergeCell ref="K6:L6"/>
    <mergeCell ref="K9:L9"/>
    <mergeCell ref="K10:L10"/>
    <mergeCell ref="K11:L11"/>
    <mergeCell ref="K12:L12"/>
    <mergeCell ref="M6:N6"/>
    <mergeCell ref="D5:H5"/>
    <mergeCell ref="I5:K5"/>
    <mergeCell ref="A6:B6"/>
    <mergeCell ref="C6:E6"/>
    <mergeCell ref="F6:G6"/>
    <mergeCell ref="H6:J6"/>
    <mergeCell ref="K3:N3"/>
    <mergeCell ref="A2:C2"/>
    <mergeCell ref="A3:C3"/>
    <mergeCell ref="A4:C4"/>
    <mergeCell ref="K2:N2"/>
    <mergeCell ref="C55:F55"/>
    <mergeCell ref="D2:J2"/>
    <mergeCell ref="D3:J3"/>
    <mergeCell ref="A5:C5"/>
    <mergeCell ref="C28:G28"/>
    <mergeCell ref="C29:G29"/>
    <mergeCell ref="C30:G30"/>
    <mergeCell ref="C31:G31"/>
    <mergeCell ref="C39:G39"/>
    <mergeCell ref="C51:F51"/>
    <mergeCell ref="C52:F52"/>
    <mergeCell ref="C53:F53"/>
    <mergeCell ref="C54:F54"/>
    <mergeCell ref="J48:M48"/>
    <mergeCell ref="C36:G36"/>
    <mergeCell ref="C37:G37"/>
    <mergeCell ref="C32:G32"/>
    <mergeCell ref="C33:G33"/>
    <mergeCell ref="C34:G34"/>
    <mergeCell ref="C35:G35"/>
    <mergeCell ref="K35:L35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34:L34"/>
    <mergeCell ref="K36:L36"/>
    <mergeCell ref="K29:L29"/>
    <mergeCell ref="K30:L30"/>
    <mergeCell ref="K31:L31"/>
    <mergeCell ref="K32:L32"/>
    <mergeCell ref="K37:L37"/>
    <mergeCell ref="K38:L38"/>
    <mergeCell ref="K39:L39"/>
    <mergeCell ref="H9:J9"/>
    <mergeCell ref="H10:J10"/>
    <mergeCell ref="H11:J11"/>
    <mergeCell ref="H12:J12"/>
    <mergeCell ref="H13:J13"/>
    <mergeCell ref="H14:J14"/>
    <mergeCell ref="K33:L33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C27:G27"/>
    <mergeCell ref="C13:G13"/>
    <mergeCell ref="C14:G14"/>
    <mergeCell ref="C15:G15"/>
    <mergeCell ref="C16:G16"/>
    <mergeCell ref="C18:G18"/>
    <mergeCell ref="C19:G19"/>
    <mergeCell ref="C20:G20"/>
    <mergeCell ref="C21:G21"/>
    <mergeCell ref="C22:G22"/>
    <mergeCell ref="C25:G25"/>
    <mergeCell ref="C26:G26"/>
    <mergeCell ref="C11:G11"/>
    <mergeCell ref="C12:G12"/>
    <mergeCell ref="C23:G23"/>
    <mergeCell ref="C10:G10"/>
    <mergeCell ref="C17:G17"/>
    <mergeCell ref="A7:N7"/>
    <mergeCell ref="K8:L8"/>
    <mergeCell ref="M8:N8"/>
    <mergeCell ref="A49:G49"/>
    <mergeCell ref="A40:B40"/>
    <mergeCell ref="C38:G38"/>
    <mergeCell ref="I8:J8"/>
    <mergeCell ref="G8:H8"/>
    <mergeCell ref="C9:G9"/>
    <mergeCell ref="C24:G24"/>
  </mergeCells>
  <conditionalFormatting sqref="G51:M55">
    <cfRule type="cellIs" priority="1" dxfId="1" operator="greaterThan" stopIfTrue="1">
      <formula>200</formula>
    </cfRule>
  </conditionalFormatting>
  <conditionalFormatting sqref="B10:B39">
    <cfRule type="cellIs" priority="2" dxfId="0" operator="equal" stopIfTrue="1">
      <formula>"EX-AEQUOS"</formula>
    </cfRule>
  </conditionalFormatting>
  <printOptions horizontalCentered="1"/>
  <pageMargins left="0" right="0" top="0" bottom="0" header="0" footer="0"/>
  <pageSetup fitToHeight="1" fitToWidth="1"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AP39"/>
  <sheetViews>
    <sheetView showGridLines="0" showZeros="0" zoomScalePageLayoutView="0" workbookViewId="0" topLeftCell="A1">
      <selection activeCell="O28" sqref="O28"/>
    </sheetView>
  </sheetViews>
  <sheetFormatPr defaultColWidth="11.421875" defaultRowHeight="12.75"/>
  <cols>
    <col min="1" max="1" width="6.00390625" style="0" customWidth="1"/>
    <col min="2" max="2" width="5.28125" style="0" customWidth="1"/>
    <col min="3" max="3" width="13.421875" style="0" customWidth="1"/>
  </cols>
  <sheetData>
    <row r="1" spans="1:8" ht="15">
      <c r="A1" s="404" t="s">
        <v>63</v>
      </c>
      <c r="B1" s="404"/>
      <c r="C1" s="404"/>
      <c r="D1" s="404"/>
      <c r="E1" s="404"/>
      <c r="F1" s="404"/>
      <c r="G1" s="404"/>
      <c r="H1" s="404"/>
    </row>
    <row r="2" spans="1:8" ht="26.25">
      <c r="A2" s="405" t="s">
        <v>64</v>
      </c>
      <c r="B2" s="405"/>
      <c r="C2" s="405"/>
      <c r="D2" s="405"/>
      <c r="E2" s="405"/>
      <c r="F2" s="405"/>
      <c r="G2" s="405"/>
      <c r="H2" s="405"/>
    </row>
    <row r="3" spans="1:8" ht="15">
      <c r="A3" s="406" t="s">
        <v>65</v>
      </c>
      <c r="B3" s="406"/>
      <c r="C3" s="406"/>
      <c r="D3" s="406"/>
      <c r="E3" s="406"/>
      <c r="F3" s="406"/>
      <c r="G3" s="406"/>
      <c r="H3" s="406"/>
    </row>
    <row r="4" spans="1:8" ht="15">
      <c r="A4" s="406" t="s">
        <v>66</v>
      </c>
      <c r="B4" s="406"/>
      <c r="C4" s="406"/>
      <c r="D4" s="406"/>
      <c r="E4" s="406"/>
      <c r="F4" s="406"/>
      <c r="G4" s="406"/>
      <c r="H4" s="406"/>
    </row>
    <row r="5" spans="1:8" ht="15">
      <c r="A5" s="406" t="s">
        <v>67</v>
      </c>
      <c r="B5" s="406"/>
      <c r="C5" s="406"/>
      <c r="D5" s="406"/>
      <c r="E5" s="406"/>
      <c r="F5" s="406"/>
      <c r="G5" s="406"/>
      <c r="H5" s="406"/>
    </row>
    <row r="6" ht="23.25" customHeight="1"/>
    <row r="7" spans="1:8" ht="20.25">
      <c r="A7" s="407" t="s">
        <v>68</v>
      </c>
      <c r="B7" s="407"/>
      <c r="C7" s="407"/>
      <c r="D7" s="407"/>
      <c r="E7" s="407"/>
      <c r="F7" s="407"/>
      <c r="G7" s="407"/>
      <c r="H7" s="407"/>
    </row>
    <row r="9" spans="1:8" ht="12.75">
      <c r="A9" s="298" t="s">
        <v>69</v>
      </c>
      <c r="B9" s="298"/>
      <c r="C9" s="298"/>
      <c r="D9" s="298"/>
      <c r="E9" s="298"/>
      <c r="F9" s="298"/>
      <c r="G9" s="298"/>
      <c r="H9" s="298"/>
    </row>
    <row r="10" spans="1:8" ht="12.75">
      <c r="A10" s="298" t="s">
        <v>70</v>
      </c>
      <c r="B10" s="298"/>
      <c r="C10" s="298"/>
      <c r="D10" s="298"/>
      <c r="E10" s="298"/>
      <c r="F10" s="298"/>
      <c r="G10" s="298"/>
      <c r="H10" s="298"/>
    </row>
    <row r="12" spans="1:8" ht="15.75">
      <c r="A12" s="299" t="s">
        <v>71</v>
      </c>
      <c r="B12" s="299"/>
      <c r="C12" s="299"/>
      <c r="D12" s="395"/>
      <c r="E12" s="162" t="s">
        <v>72</v>
      </c>
      <c r="F12" s="163"/>
      <c r="G12" s="162" t="s">
        <v>43</v>
      </c>
      <c r="H12" s="163"/>
    </row>
    <row r="13" spans="5:7" ht="26.25" customHeight="1" thickBot="1">
      <c r="E13" s="400" t="s">
        <v>73</v>
      </c>
      <c r="F13" s="400"/>
      <c r="G13" s="400"/>
    </row>
    <row r="14" spans="4:6" ht="25.5" customHeight="1" thickBot="1">
      <c r="D14" s="164" t="s">
        <v>9</v>
      </c>
      <c r="E14" s="401">
        <f>IF(Inscription!D4="","",Inscription!D4)</f>
      </c>
      <c r="F14" s="402"/>
    </row>
    <row r="16" spans="1:8" ht="19.5" customHeight="1">
      <c r="A16" s="387" t="s">
        <v>74</v>
      </c>
      <c r="B16" s="387"/>
      <c r="C16" s="387"/>
      <c r="D16" s="408">
        <f>IF(Inscription!D1="","",Inscription!D1)</f>
      </c>
      <c r="E16" s="408"/>
      <c r="F16" s="408"/>
      <c r="G16" s="408"/>
      <c r="H16" s="408"/>
    </row>
    <row r="17" spans="1:12" ht="19.5" customHeight="1">
      <c r="A17" s="387" t="s">
        <v>75</v>
      </c>
      <c r="B17" s="387"/>
      <c r="C17" s="387"/>
      <c r="D17" s="388">
        <f>IF(Inscription!D2="","",Inscription!D2)</f>
      </c>
      <c r="E17" s="388"/>
      <c r="F17" s="388"/>
      <c r="G17" s="165" t="s">
        <v>76</v>
      </c>
      <c r="H17" s="166"/>
      <c r="J17" s="167"/>
      <c r="K17" s="167"/>
      <c r="L17" s="167"/>
    </row>
    <row r="18" spans="1:8" ht="19.5" customHeight="1">
      <c r="A18" s="168" t="s">
        <v>77</v>
      </c>
      <c r="B18" s="166"/>
      <c r="C18" s="166"/>
      <c r="D18" s="389">
        <f>IF(Inscription!D3="","",Inscription!D3)</f>
      </c>
      <c r="E18" s="389"/>
      <c r="F18" s="389"/>
      <c r="G18" s="389"/>
      <c r="H18" s="389"/>
    </row>
    <row r="19" spans="1:42" ht="19.5" customHeight="1">
      <c r="A19" s="169" t="s">
        <v>78</v>
      </c>
      <c r="B19" s="166"/>
      <c r="C19" s="166"/>
      <c r="D19" s="389">
        <f>IF(Inscription!D5="","",Inscription!D5)</f>
      </c>
      <c r="E19" s="389"/>
      <c r="F19" s="389"/>
      <c r="G19" s="389"/>
      <c r="H19" s="389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</row>
    <row r="20" spans="1:13" ht="19.5" customHeight="1">
      <c r="A20" s="171" t="s">
        <v>79</v>
      </c>
      <c r="B20" s="171"/>
      <c r="C20" s="172">
        <f>IF(Inscription!F7=0,"",Inscription!F7)</f>
      </c>
      <c r="D20" s="166" t="s">
        <v>80</v>
      </c>
      <c r="E20" s="173" t="s">
        <v>81</v>
      </c>
      <c r="F20" s="403">
        <f>'CLASS SCRATCH'!I4</f>
        <v>0</v>
      </c>
      <c r="G20" s="403"/>
      <c r="H20" s="174"/>
      <c r="I20" s="174"/>
      <c r="J20" s="174"/>
      <c r="K20" s="174"/>
      <c r="L20" s="174"/>
      <c r="M20" s="174"/>
    </row>
    <row r="21" ht="19.5" customHeight="1"/>
    <row r="22" spans="4:8" ht="19.5" customHeight="1">
      <c r="D22" s="396" t="s">
        <v>82</v>
      </c>
      <c r="E22" s="397"/>
      <c r="F22" s="397"/>
      <c r="G22" s="397"/>
      <c r="H22" s="397"/>
    </row>
    <row r="23" spans="4:8" ht="19.5" customHeight="1">
      <c r="D23" s="398" t="s">
        <v>83</v>
      </c>
      <c r="E23" s="399"/>
      <c r="F23" s="398" t="s">
        <v>84</v>
      </c>
      <c r="G23" s="399"/>
      <c r="H23" s="175" t="s">
        <v>85</v>
      </c>
    </row>
    <row r="24" spans="1:8" ht="24.75" customHeight="1">
      <c r="A24" s="176" t="s">
        <v>86</v>
      </c>
      <c r="B24" s="393" t="s">
        <v>87</v>
      </c>
      <c r="D24" s="385"/>
      <c r="E24" s="386"/>
      <c r="F24" s="385"/>
      <c r="G24" s="386"/>
      <c r="H24" s="177"/>
    </row>
    <row r="25" spans="1:8" ht="24.75" customHeight="1">
      <c r="A25" s="176" t="s">
        <v>88</v>
      </c>
      <c r="B25" s="394"/>
      <c r="C25" t="s">
        <v>89</v>
      </c>
      <c r="D25" s="385"/>
      <c r="E25" s="386"/>
      <c r="F25" s="385"/>
      <c r="G25" s="386"/>
      <c r="H25" s="177"/>
    </row>
    <row r="26" spans="1:8" ht="24.75" customHeight="1">
      <c r="A26" s="176" t="s">
        <v>90</v>
      </c>
      <c r="B26" s="394"/>
      <c r="D26" s="385"/>
      <c r="E26" s="386"/>
      <c r="F26" s="385"/>
      <c r="G26" s="386"/>
      <c r="H26" s="177"/>
    </row>
    <row r="27" spans="3:8" ht="24.75" customHeight="1">
      <c r="C27" t="s">
        <v>91</v>
      </c>
      <c r="D27" s="385"/>
      <c r="E27" s="386"/>
      <c r="F27" s="385"/>
      <c r="G27" s="386"/>
      <c r="H27" s="177"/>
    </row>
    <row r="28" spans="3:8" ht="24.75" customHeight="1">
      <c r="C28" t="s">
        <v>92</v>
      </c>
      <c r="D28" s="385"/>
      <c r="E28" s="386"/>
      <c r="F28" s="385"/>
      <c r="G28" s="386"/>
      <c r="H28" s="177"/>
    </row>
    <row r="29" spans="3:8" ht="24.75" customHeight="1">
      <c r="C29" t="s">
        <v>93</v>
      </c>
      <c r="D29" s="385"/>
      <c r="E29" s="386"/>
      <c r="F29" s="385"/>
      <c r="G29" s="386"/>
      <c r="H29" s="177"/>
    </row>
    <row r="30" spans="4:8" ht="9.75" customHeight="1">
      <c r="D30" s="178"/>
      <c r="E30" s="179"/>
      <c r="F30" s="178"/>
      <c r="G30" s="179"/>
      <c r="H30" s="180"/>
    </row>
    <row r="31" spans="1:8" ht="24.75" customHeight="1">
      <c r="A31" s="181"/>
      <c r="B31" s="181"/>
      <c r="C31" s="181"/>
      <c r="D31" s="180"/>
      <c r="E31" s="181"/>
      <c r="F31" s="180"/>
      <c r="G31" s="181"/>
      <c r="H31" s="180"/>
    </row>
    <row r="32" spans="1:8" ht="21" customHeight="1">
      <c r="A32" s="182" t="s">
        <v>94</v>
      </c>
      <c r="B32" s="182"/>
      <c r="C32" s="183">
        <f>Inscription!$D$8</f>
        <v>0</v>
      </c>
      <c r="D32" s="182" t="s">
        <v>3</v>
      </c>
      <c r="E32" s="183">
        <f>Inscription!$F$8</f>
        <v>0</v>
      </c>
      <c r="F32" s="182" t="s">
        <v>95</v>
      </c>
      <c r="G32" s="183">
        <f>'CLASS SCRATCH'!$I$2</f>
        <v>0</v>
      </c>
      <c r="H32" s="182"/>
    </row>
    <row r="34" spans="1:8" ht="12.75">
      <c r="A34" s="184" t="s">
        <v>96</v>
      </c>
      <c r="B34" s="152"/>
      <c r="C34" s="152"/>
      <c r="D34" s="152"/>
      <c r="E34" s="152"/>
      <c r="F34" s="152"/>
      <c r="G34" s="152"/>
      <c r="H34" s="152"/>
    </row>
    <row r="35" spans="1:8" ht="12.75">
      <c r="A35" s="392" t="s">
        <v>97</v>
      </c>
      <c r="B35" s="392"/>
      <c r="C35" s="392"/>
      <c r="D35" s="392"/>
      <c r="E35" s="392"/>
      <c r="F35" s="392"/>
      <c r="G35" s="392"/>
      <c r="H35" s="392"/>
    </row>
    <row r="36" spans="1:8" ht="12.75">
      <c r="A36" s="392"/>
      <c r="B36" s="392"/>
      <c r="C36" s="392"/>
      <c r="D36" s="392"/>
      <c r="E36" s="392"/>
      <c r="F36" s="392"/>
      <c r="G36" s="392"/>
      <c r="H36" s="392"/>
    </row>
    <row r="37" spans="1:8" ht="18" customHeight="1">
      <c r="A37" s="390" t="s">
        <v>98</v>
      </c>
      <c r="B37" s="391"/>
      <c r="C37" s="391"/>
      <c r="D37" s="391"/>
      <c r="E37" s="391"/>
      <c r="F37" s="391"/>
      <c r="G37" s="391"/>
      <c r="H37" s="391"/>
    </row>
    <row r="38" spans="1:8" ht="20.25" customHeight="1">
      <c r="A38" s="390" t="s">
        <v>99</v>
      </c>
      <c r="B38" s="391"/>
      <c r="C38" s="391"/>
      <c r="D38" s="391"/>
      <c r="E38" s="391"/>
      <c r="F38" s="391"/>
      <c r="G38" s="391"/>
      <c r="H38" s="391"/>
    </row>
    <row r="39" spans="1:8" ht="12.75">
      <c r="A39" s="152"/>
      <c r="B39" s="152"/>
      <c r="C39" s="152"/>
      <c r="D39" s="152"/>
      <c r="E39" s="152"/>
      <c r="F39" s="152"/>
      <c r="G39" s="152"/>
      <c r="H39" s="152"/>
    </row>
  </sheetData>
  <sheetProtection/>
  <mergeCells count="37">
    <mergeCell ref="D19:H19"/>
    <mergeCell ref="F20:G20"/>
    <mergeCell ref="A1:H1"/>
    <mergeCell ref="A2:H2"/>
    <mergeCell ref="A3:H3"/>
    <mergeCell ref="A4:H4"/>
    <mergeCell ref="A5:H5"/>
    <mergeCell ref="A7:H7"/>
    <mergeCell ref="A16:C16"/>
    <mergeCell ref="D16:H16"/>
    <mergeCell ref="A37:H37"/>
    <mergeCell ref="B24:B26"/>
    <mergeCell ref="A9:H9"/>
    <mergeCell ref="A10:H10"/>
    <mergeCell ref="A12:D12"/>
    <mergeCell ref="D22:H22"/>
    <mergeCell ref="D23:E23"/>
    <mergeCell ref="F23:G23"/>
    <mergeCell ref="E13:G13"/>
    <mergeCell ref="E14:F14"/>
    <mergeCell ref="A17:C17"/>
    <mergeCell ref="D17:F17"/>
    <mergeCell ref="D18:H18"/>
    <mergeCell ref="A38:H38"/>
    <mergeCell ref="F24:G24"/>
    <mergeCell ref="D27:E27"/>
    <mergeCell ref="D28:E28"/>
    <mergeCell ref="D29:E29"/>
    <mergeCell ref="A35:H36"/>
    <mergeCell ref="F28:G28"/>
    <mergeCell ref="F29:G29"/>
    <mergeCell ref="D24:E24"/>
    <mergeCell ref="D25:E25"/>
    <mergeCell ref="D26:E26"/>
    <mergeCell ref="F25:G25"/>
    <mergeCell ref="F26:G26"/>
    <mergeCell ref="F27:G27"/>
  </mergeCells>
  <printOptions/>
  <pageMargins left="0.787401575" right="0.787401575" top="0.36" bottom="0.984251969" header="0.21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6"/>
  <dimension ref="A1:P44"/>
  <sheetViews>
    <sheetView showGridLines="0" showZeros="0" zoomScalePageLayoutView="0" workbookViewId="0" topLeftCell="A1">
      <selection activeCell="M41" sqref="M41"/>
    </sheetView>
  </sheetViews>
  <sheetFormatPr defaultColWidth="11.421875" defaultRowHeight="12.75"/>
  <cols>
    <col min="1" max="1" width="8.8515625" style="0" customWidth="1"/>
    <col min="2" max="2" width="31.140625" style="0" customWidth="1"/>
    <col min="3" max="12" width="2.57421875" style="0" customWidth="1"/>
    <col min="13" max="13" width="8.57421875" style="0" customWidth="1"/>
    <col min="14" max="14" width="29.421875" style="0" customWidth="1"/>
    <col min="15" max="15" width="15.421875" style="0" customWidth="1"/>
    <col min="16" max="16" width="19.140625" style="0" customWidth="1"/>
  </cols>
  <sheetData>
    <row r="1" spans="1:16" ht="15.75" customHeight="1">
      <c r="A1" t="s">
        <v>100</v>
      </c>
      <c r="B1" s="185">
        <f>Inscription!D2</f>
        <v>0</v>
      </c>
      <c r="C1" t="s">
        <v>101</v>
      </c>
      <c r="E1" s="409">
        <f>Inscription!D4</f>
        <v>0</v>
      </c>
      <c r="F1" s="410"/>
      <c r="G1" s="410"/>
      <c r="H1" s="410"/>
      <c r="I1" s="410"/>
      <c r="J1" s="411"/>
      <c r="K1" t="s">
        <v>55</v>
      </c>
      <c r="M1" s="412">
        <f>Inscription!D5</f>
        <v>0</v>
      </c>
      <c r="N1" s="413"/>
      <c r="O1" s="414" t="s">
        <v>102</v>
      </c>
      <c r="P1" s="415"/>
    </row>
    <row r="2" spans="1:16" ht="18" customHeight="1">
      <c r="A2" s="418" t="s">
        <v>103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20"/>
      <c r="O2" s="416"/>
      <c r="P2" s="417"/>
    </row>
    <row r="3" spans="1:16" ht="12.75">
      <c r="A3" s="186" t="s">
        <v>104</v>
      </c>
      <c r="B3" s="187"/>
      <c r="C3" s="421" t="s">
        <v>1</v>
      </c>
      <c r="D3" s="422"/>
      <c r="E3" s="422"/>
      <c r="F3" s="422"/>
      <c r="G3" s="422"/>
      <c r="H3" s="422"/>
      <c r="I3" s="422"/>
      <c r="J3" s="422"/>
      <c r="K3" s="422"/>
      <c r="L3" s="423"/>
      <c r="M3" s="186" t="s">
        <v>105</v>
      </c>
      <c r="N3" s="187"/>
      <c r="O3" s="186" t="s">
        <v>106</v>
      </c>
      <c r="P3" s="186" t="s">
        <v>107</v>
      </c>
    </row>
    <row r="4" spans="1:16" ht="12.75">
      <c r="A4" s="188" t="s">
        <v>108</v>
      </c>
      <c r="B4" s="188" t="s">
        <v>109</v>
      </c>
      <c r="C4" s="424" t="s">
        <v>110</v>
      </c>
      <c r="D4" s="425"/>
      <c r="E4" s="425"/>
      <c r="F4" s="425"/>
      <c r="G4" s="425"/>
      <c r="H4" s="425"/>
      <c r="I4" s="425"/>
      <c r="J4" s="425"/>
      <c r="K4" s="425"/>
      <c r="L4" s="426"/>
      <c r="M4" s="188" t="s">
        <v>108</v>
      </c>
      <c r="N4" s="188" t="s">
        <v>111</v>
      </c>
      <c r="O4" s="188" t="s">
        <v>112</v>
      </c>
      <c r="P4" s="188" t="s">
        <v>113</v>
      </c>
    </row>
    <row r="5" spans="1:16" ht="12.75">
      <c r="A5" s="189" t="s">
        <v>114</v>
      </c>
      <c r="B5" s="190"/>
      <c r="C5" s="427"/>
      <c r="D5" s="428"/>
      <c r="E5" s="428"/>
      <c r="F5" s="428"/>
      <c r="G5" s="428"/>
      <c r="H5" s="428"/>
      <c r="I5" s="428"/>
      <c r="J5" s="428"/>
      <c r="K5" s="428"/>
      <c r="L5" s="429"/>
      <c r="M5" s="189" t="s">
        <v>115</v>
      </c>
      <c r="N5" s="190"/>
      <c r="O5" s="190"/>
      <c r="P5" s="190"/>
    </row>
    <row r="6" spans="1:16" ht="13.5" customHeight="1">
      <c r="A6" s="430"/>
      <c r="B6" s="430" t="str">
        <f>IF(A6&gt;0,CONCATENATE((VLOOKUP($A6,Inscription!$A$12:$H$211,3,FALSE)),"   ",(VLOOKUP($A6,Inscription!$A$12:$H$211,4,FALSE)))," ")</f>
        <v> </v>
      </c>
      <c r="C6" s="432" t="str">
        <f>IF(A6&gt;0,(VLOOKUP($A6,Inscription!$A$12:$G$211,5,FALSE))," ")</f>
        <v> </v>
      </c>
      <c r="D6" s="433"/>
      <c r="E6" s="433"/>
      <c r="F6" s="433"/>
      <c r="G6" s="433"/>
      <c r="H6" s="433"/>
      <c r="I6" s="433"/>
      <c r="J6" s="433"/>
      <c r="K6" s="433"/>
      <c r="L6" s="434"/>
      <c r="M6" s="435"/>
      <c r="N6" s="435"/>
      <c r="O6" s="435"/>
      <c r="P6" s="435"/>
    </row>
    <row r="7" spans="1:16" ht="13.5" customHeight="1">
      <c r="A7" s="431"/>
      <c r="B7" s="431"/>
      <c r="C7" s="437" t="str">
        <f>IF(A6&gt;0,(VLOOKUP($A6,Inscription!$A$12:$G$211,7,FALSE))," ")</f>
        <v> </v>
      </c>
      <c r="D7" s="438"/>
      <c r="E7" s="438"/>
      <c r="F7" s="438"/>
      <c r="G7" s="438"/>
      <c r="H7" s="438"/>
      <c r="I7" s="438"/>
      <c r="J7" s="438"/>
      <c r="K7" s="438"/>
      <c r="L7" s="439"/>
      <c r="M7" s="436"/>
      <c r="N7" s="436"/>
      <c r="O7" s="436"/>
      <c r="P7" s="436"/>
    </row>
    <row r="8" spans="1:16" ht="13.5" customHeight="1">
      <c r="A8" s="430"/>
      <c r="B8" s="430" t="str">
        <f>IF(A8&gt;0,CONCATENATE((VLOOKUP($A8,Inscription!$A$12:$H$211,3,FALSE)),"   ",(VLOOKUP($A8,Inscription!$A$12:$H$211,4,FALSE)))," ")</f>
        <v> </v>
      </c>
      <c r="C8" s="432" t="str">
        <f>IF(A8&gt;0,(VLOOKUP($A8,Inscription!$A$12:$G$211,5,FALSE))," ")</f>
        <v> </v>
      </c>
      <c r="D8" s="433"/>
      <c r="E8" s="433"/>
      <c r="F8" s="433"/>
      <c r="G8" s="433"/>
      <c r="H8" s="433"/>
      <c r="I8" s="433"/>
      <c r="J8" s="433"/>
      <c r="K8" s="433"/>
      <c r="L8" s="434"/>
      <c r="M8" s="435"/>
      <c r="N8" s="435"/>
      <c r="O8" s="435"/>
      <c r="P8" s="435"/>
    </row>
    <row r="9" spans="1:16" ht="13.5" customHeight="1">
      <c r="A9" s="431"/>
      <c r="B9" s="431"/>
      <c r="C9" s="437" t="str">
        <f>IF(A8&gt;0,(VLOOKUP($A8,Inscription!$A$12:$G$211,7,FALSE))," ")</f>
        <v> </v>
      </c>
      <c r="D9" s="438"/>
      <c r="E9" s="438"/>
      <c r="F9" s="438"/>
      <c r="G9" s="438"/>
      <c r="H9" s="438"/>
      <c r="I9" s="438"/>
      <c r="J9" s="438"/>
      <c r="K9" s="438"/>
      <c r="L9" s="439"/>
      <c r="M9" s="436"/>
      <c r="N9" s="436"/>
      <c r="O9" s="436"/>
      <c r="P9" s="436"/>
    </row>
    <row r="10" spans="1:16" ht="13.5" customHeight="1">
      <c r="A10" s="430"/>
      <c r="B10" s="430" t="str">
        <f>IF(A10&gt;0,CONCATENATE((VLOOKUP($A10,Inscription!$A$12:$H$211,3,FALSE)),"   ",(VLOOKUP($A10,Inscription!$A$12:$H$211,4,FALSE)))," ")</f>
        <v> </v>
      </c>
      <c r="C10" s="432" t="str">
        <f>IF(A10&gt;0,(VLOOKUP($A10,Inscription!$A$12:$G$211,5,FALSE))," ")</f>
        <v> </v>
      </c>
      <c r="D10" s="433"/>
      <c r="E10" s="433"/>
      <c r="F10" s="433"/>
      <c r="G10" s="433"/>
      <c r="H10" s="433"/>
      <c r="I10" s="433"/>
      <c r="J10" s="433"/>
      <c r="K10" s="433"/>
      <c r="L10" s="434"/>
      <c r="M10" s="435"/>
      <c r="N10" s="435"/>
      <c r="O10" s="435"/>
      <c r="P10" s="435"/>
    </row>
    <row r="11" spans="1:16" ht="13.5" customHeight="1">
      <c r="A11" s="431"/>
      <c r="B11" s="431"/>
      <c r="C11" s="437" t="str">
        <f>IF(A10&gt;0,(VLOOKUP($A10,Inscription!$A$12:$G$211,7,FALSE))," ")</f>
        <v> </v>
      </c>
      <c r="D11" s="438"/>
      <c r="E11" s="438"/>
      <c r="F11" s="438"/>
      <c r="G11" s="438"/>
      <c r="H11" s="438"/>
      <c r="I11" s="438"/>
      <c r="J11" s="438"/>
      <c r="K11" s="438"/>
      <c r="L11" s="439"/>
      <c r="M11" s="436"/>
      <c r="N11" s="436"/>
      <c r="O11" s="436"/>
      <c r="P11" s="436"/>
    </row>
    <row r="12" spans="1:16" ht="13.5" customHeight="1">
      <c r="A12" s="430"/>
      <c r="B12" s="430" t="str">
        <f>IF(A12&gt;0,CONCATENATE((VLOOKUP($A12,Inscription!$A$12:$H$211,3,FALSE)),"   ",(VLOOKUP($A12,Inscription!$A$12:$H$211,4,FALSE)))," ")</f>
        <v> </v>
      </c>
      <c r="C12" s="432" t="str">
        <f>IF(A12&gt;0,(VLOOKUP($A12,Inscription!$A$12:$G$211,5,FALSE))," ")</f>
        <v> </v>
      </c>
      <c r="D12" s="433"/>
      <c r="E12" s="433"/>
      <c r="F12" s="433"/>
      <c r="G12" s="433"/>
      <c r="H12" s="433"/>
      <c r="I12" s="433"/>
      <c r="J12" s="433"/>
      <c r="K12" s="433"/>
      <c r="L12" s="434"/>
      <c r="M12" s="435"/>
      <c r="N12" s="435"/>
      <c r="O12" s="435"/>
      <c r="P12" s="435"/>
    </row>
    <row r="13" spans="1:16" ht="13.5" customHeight="1">
      <c r="A13" s="431"/>
      <c r="B13" s="431"/>
      <c r="C13" s="437" t="str">
        <f>IF(A12&gt;0,(VLOOKUP($A12,Inscription!$A$12:$G$211,7,FALSE))," ")</f>
        <v> </v>
      </c>
      <c r="D13" s="438"/>
      <c r="E13" s="438"/>
      <c r="F13" s="438"/>
      <c r="G13" s="438"/>
      <c r="H13" s="438"/>
      <c r="I13" s="438"/>
      <c r="J13" s="438"/>
      <c r="K13" s="438"/>
      <c r="L13" s="439"/>
      <c r="M13" s="436"/>
      <c r="N13" s="436"/>
      <c r="O13" s="436"/>
      <c r="P13" s="436"/>
    </row>
    <row r="14" spans="1:16" ht="13.5" customHeight="1">
      <c r="A14" s="430"/>
      <c r="B14" s="430" t="str">
        <f>IF(A14&gt;0,CONCATENATE((VLOOKUP($A14,Inscription!$A$12:$H$211,3,FALSE)),"   ",(VLOOKUP($A14,Inscription!$A$12:$H$211,4,FALSE)))," ")</f>
        <v> </v>
      </c>
      <c r="C14" s="432" t="str">
        <f>IF(A14&gt;0,(VLOOKUP($A14,Inscription!$A$12:$G$211,5,FALSE))," ")</f>
        <v> </v>
      </c>
      <c r="D14" s="433"/>
      <c r="E14" s="433"/>
      <c r="F14" s="433"/>
      <c r="G14" s="433"/>
      <c r="H14" s="433"/>
      <c r="I14" s="433"/>
      <c r="J14" s="433"/>
      <c r="K14" s="433"/>
      <c r="L14" s="434"/>
      <c r="M14" s="435"/>
      <c r="N14" s="435"/>
      <c r="O14" s="435"/>
      <c r="P14" s="435"/>
    </row>
    <row r="15" spans="1:16" ht="13.5" customHeight="1">
      <c r="A15" s="431"/>
      <c r="B15" s="431"/>
      <c r="C15" s="437" t="str">
        <f>IF(A14&gt;0,(VLOOKUP($A14,Inscription!$A$12:$G$211,7,FALSE))," ")</f>
        <v> </v>
      </c>
      <c r="D15" s="438"/>
      <c r="E15" s="438"/>
      <c r="F15" s="438"/>
      <c r="G15" s="438"/>
      <c r="H15" s="438"/>
      <c r="I15" s="438"/>
      <c r="J15" s="438"/>
      <c r="K15" s="438"/>
      <c r="L15" s="439"/>
      <c r="M15" s="436"/>
      <c r="N15" s="436"/>
      <c r="O15" s="436"/>
      <c r="P15" s="436"/>
    </row>
    <row r="16" spans="1:16" ht="13.5" customHeight="1">
      <c r="A16" s="440" t="s">
        <v>116</v>
      </c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191"/>
      <c r="M16" s="441" t="s">
        <v>117</v>
      </c>
      <c r="N16" s="442"/>
      <c r="O16" s="442"/>
      <c r="P16" s="443"/>
    </row>
    <row r="17" spans="1:16" ht="12" customHeight="1">
      <c r="A17" s="444">
        <f>'rapport jury'!$A65</f>
        <v>0</v>
      </c>
      <c r="B17" s="430" t="str">
        <f>IF(A17&gt;0,CONCATENATE((VLOOKUP($A17,Inscription!$A$12:$G$211,3,FALSE)),"   ",(VLOOKUP($A17,Inscription!$A$12:$G$211,4,FALSE)))," ")</f>
        <v> </v>
      </c>
      <c r="C17" s="432" t="str">
        <f>IF(A17&gt;0,(VLOOKUP($A17,Inscription!$A$12:$G$211,5,FALSE))," ")</f>
        <v> </v>
      </c>
      <c r="D17" s="433"/>
      <c r="E17" s="433"/>
      <c r="F17" s="433"/>
      <c r="G17" s="433"/>
      <c r="H17" s="433"/>
      <c r="I17" s="433"/>
      <c r="J17" s="433"/>
      <c r="K17" s="433"/>
      <c r="L17" s="434"/>
      <c r="M17" s="446">
        <f>'rapport jury'!$H65</f>
        <v>0</v>
      </c>
      <c r="N17" s="447"/>
      <c r="O17" s="447"/>
      <c r="P17" s="448"/>
    </row>
    <row r="18" spans="1:16" ht="12" customHeight="1">
      <c r="A18" s="445"/>
      <c r="B18" s="431"/>
      <c r="C18" s="437" t="str">
        <f>IF(A17&gt;0,(VLOOKUP($A17,Inscription!$A$12:$G$211,7,FALSE))," ")</f>
        <v> </v>
      </c>
      <c r="D18" s="438"/>
      <c r="E18" s="438"/>
      <c r="F18" s="438"/>
      <c r="G18" s="438"/>
      <c r="H18" s="438"/>
      <c r="I18" s="438"/>
      <c r="J18" s="438"/>
      <c r="K18" s="438"/>
      <c r="L18" s="439"/>
      <c r="M18" s="449"/>
      <c r="N18" s="450"/>
      <c r="O18" s="450"/>
      <c r="P18" s="451"/>
    </row>
    <row r="19" spans="1:16" ht="12" customHeight="1">
      <c r="A19" s="444">
        <f>'rapport jury'!$A67</f>
        <v>0</v>
      </c>
      <c r="B19" s="430" t="str">
        <f>IF(A19&gt;0,CONCATENATE((VLOOKUP($A19,Inscription!$A$12:$G$211,3,FALSE)),"   ",(VLOOKUP($A19,Inscription!$A$12:$G$211,4,FALSE)))," ")</f>
        <v> </v>
      </c>
      <c r="C19" s="432" t="str">
        <f>IF(A19&gt;0,(VLOOKUP($A19,Inscription!$A$12:$G$211,5,FALSE))," ")</f>
        <v> </v>
      </c>
      <c r="D19" s="433"/>
      <c r="E19" s="433"/>
      <c r="F19" s="433"/>
      <c r="G19" s="433"/>
      <c r="H19" s="433"/>
      <c r="I19" s="433"/>
      <c r="J19" s="433"/>
      <c r="K19" s="433"/>
      <c r="L19" s="434"/>
      <c r="M19" s="446">
        <f>'rapport jury'!$H67</f>
        <v>0</v>
      </c>
      <c r="N19" s="447"/>
      <c r="O19" s="447"/>
      <c r="P19" s="448"/>
    </row>
    <row r="20" spans="1:16" ht="12" customHeight="1">
      <c r="A20" s="445"/>
      <c r="B20" s="431"/>
      <c r="C20" s="437" t="str">
        <f>IF(A19&gt;0,(VLOOKUP($A19,Inscription!$A$12:$G$211,7,FALSE))," ")</f>
        <v> </v>
      </c>
      <c r="D20" s="438"/>
      <c r="E20" s="438"/>
      <c r="F20" s="438"/>
      <c r="G20" s="438"/>
      <c r="H20" s="438"/>
      <c r="I20" s="438"/>
      <c r="J20" s="438"/>
      <c r="K20" s="438"/>
      <c r="L20" s="439"/>
      <c r="M20" s="449"/>
      <c r="N20" s="450"/>
      <c r="O20" s="450"/>
      <c r="P20" s="451"/>
    </row>
    <row r="21" spans="1:16" ht="12" customHeight="1">
      <c r="A21" s="444">
        <f>'rapport jury'!$A69</f>
        <v>0</v>
      </c>
      <c r="B21" s="430" t="str">
        <f>IF(A21&gt;0,CONCATENATE((VLOOKUP($A21,Inscription!$A$12:$G$211,3,FALSE)),"   ",(VLOOKUP($A21,Inscription!$A$12:$G$211,4,FALSE)))," ")</f>
        <v> </v>
      </c>
      <c r="C21" s="432" t="str">
        <f>IF(A21&gt;0,(VLOOKUP($A21,Inscription!$A$12:$G$211,5,FALSE))," ")</f>
        <v> </v>
      </c>
      <c r="D21" s="433"/>
      <c r="E21" s="433"/>
      <c r="F21" s="433"/>
      <c r="G21" s="433"/>
      <c r="H21" s="433"/>
      <c r="I21" s="433"/>
      <c r="J21" s="433"/>
      <c r="K21" s="433"/>
      <c r="L21" s="434"/>
      <c r="M21" s="446">
        <f>'rapport jury'!$H69</f>
        <v>0</v>
      </c>
      <c r="N21" s="447"/>
      <c r="O21" s="447"/>
      <c r="P21" s="448"/>
    </row>
    <row r="22" spans="1:16" ht="12" customHeight="1">
      <c r="A22" s="445"/>
      <c r="B22" s="431"/>
      <c r="C22" s="437" t="str">
        <f>IF(A21&gt;0,(VLOOKUP($A21,Inscription!$A$12:$G$211,7,FALSE))," ")</f>
        <v> </v>
      </c>
      <c r="D22" s="438"/>
      <c r="E22" s="438"/>
      <c r="F22" s="438"/>
      <c r="G22" s="438"/>
      <c r="H22" s="438"/>
      <c r="I22" s="438"/>
      <c r="J22" s="438"/>
      <c r="K22" s="438"/>
      <c r="L22" s="439"/>
      <c r="M22" s="449"/>
      <c r="N22" s="450"/>
      <c r="O22" s="450"/>
      <c r="P22" s="451"/>
    </row>
    <row r="23" spans="1:16" ht="12" customHeight="1">
      <c r="A23" s="444">
        <f>'rapport jury'!$A71</f>
        <v>0</v>
      </c>
      <c r="B23" s="430" t="str">
        <f>IF(A23&gt;0,CONCATENATE((VLOOKUP($A23,Inscription!$A$12:$G$211,3,FALSE)),"   ",(VLOOKUP($A23,Inscription!$A$12:$G$211,4,FALSE)))," ")</f>
        <v> </v>
      </c>
      <c r="C23" s="432" t="str">
        <f>IF(A23&gt;0,(VLOOKUP($A23,Inscription!$A$12:$G$211,5,FALSE))," ")</f>
        <v> </v>
      </c>
      <c r="D23" s="433"/>
      <c r="E23" s="433"/>
      <c r="F23" s="433"/>
      <c r="G23" s="433"/>
      <c r="H23" s="433"/>
      <c r="I23" s="433"/>
      <c r="J23" s="433"/>
      <c r="K23" s="433"/>
      <c r="L23" s="434"/>
      <c r="M23" s="446">
        <f>'rapport jury'!$H71</f>
        <v>0</v>
      </c>
      <c r="N23" s="447"/>
      <c r="O23" s="447"/>
      <c r="P23" s="448"/>
    </row>
    <row r="24" spans="1:16" ht="12" customHeight="1">
      <c r="A24" s="445"/>
      <c r="B24" s="431"/>
      <c r="C24" s="437" t="str">
        <f>IF(A23&gt;0,(VLOOKUP($A23,Inscription!$A$12:$G$211,7,FALSE))," ")</f>
        <v> </v>
      </c>
      <c r="D24" s="438"/>
      <c r="E24" s="438"/>
      <c r="F24" s="438"/>
      <c r="G24" s="438"/>
      <c r="H24" s="438"/>
      <c r="I24" s="438"/>
      <c r="J24" s="438"/>
      <c r="K24" s="438"/>
      <c r="L24" s="439"/>
      <c r="M24" s="449"/>
      <c r="N24" s="450"/>
      <c r="O24" s="450"/>
      <c r="P24" s="451"/>
    </row>
    <row r="25" spans="1:16" ht="12" customHeight="1">
      <c r="A25" s="444">
        <f>'rapport jury'!$A73</f>
        <v>0</v>
      </c>
      <c r="B25" s="430" t="str">
        <f>IF(A25&gt;0,CONCATENATE((VLOOKUP($A25,Inscription!$A$12:$G$211,3,FALSE)),"   ",(VLOOKUP($A25,Inscription!$A$12:$G$211,4,FALSE)))," ")</f>
        <v> </v>
      </c>
      <c r="C25" s="432" t="str">
        <f>IF(A25&gt;0,(VLOOKUP($A25,Inscription!$A$12:$G$211,5,FALSE))," ")</f>
        <v> </v>
      </c>
      <c r="D25" s="433"/>
      <c r="E25" s="433"/>
      <c r="F25" s="433"/>
      <c r="G25" s="433"/>
      <c r="H25" s="433"/>
      <c r="I25" s="433"/>
      <c r="J25" s="433"/>
      <c r="K25" s="433"/>
      <c r="L25" s="434"/>
      <c r="M25" s="446">
        <f>'rapport jury'!$H73</f>
        <v>0</v>
      </c>
      <c r="N25" s="447"/>
      <c r="O25" s="447"/>
      <c r="P25" s="448"/>
    </row>
    <row r="26" spans="1:16" ht="12" customHeight="1">
      <c r="A26" s="445"/>
      <c r="B26" s="431"/>
      <c r="C26" s="437" t="str">
        <f>IF(A25&gt;0,(VLOOKUP($A25,Inscription!$A$12:$G$211,7,FALSE))," ")</f>
        <v> </v>
      </c>
      <c r="D26" s="438"/>
      <c r="E26" s="438"/>
      <c r="F26" s="438"/>
      <c r="G26" s="438"/>
      <c r="H26" s="438"/>
      <c r="I26" s="438"/>
      <c r="J26" s="438"/>
      <c r="K26" s="438"/>
      <c r="L26" s="439"/>
      <c r="M26" s="449"/>
      <c r="N26" s="450"/>
      <c r="O26" s="450"/>
      <c r="P26" s="451"/>
    </row>
    <row r="27" spans="1:16" ht="12" customHeight="1">
      <c r="A27" s="444">
        <f>'rapport jury'!$A75</f>
        <v>0</v>
      </c>
      <c r="B27" s="430" t="str">
        <f>IF(A27&gt;0,CONCATENATE((VLOOKUP($A27,Inscription!$A$12:$G$211,3,FALSE)),"   ",(VLOOKUP($A27,Inscription!$A$12:$G$211,4,FALSE)))," ")</f>
        <v> </v>
      </c>
      <c r="C27" s="432" t="str">
        <f>IF(A27&gt;0,(VLOOKUP($A27,Inscription!$A$12:$G$211,5,FALSE))," ")</f>
        <v> </v>
      </c>
      <c r="D27" s="433"/>
      <c r="E27" s="433"/>
      <c r="F27" s="433"/>
      <c r="G27" s="433"/>
      <c r="H27" s="433"/>
      <c r="I27" s="433"/>
      <c r="J27" s="433"/>
      <c r="K27" s="433"/>
      <c r="L27" s="434"/>
      <c r="M27" s="446">
        <f>'rapport jury'!$H75</f>
        <v>0</v>
      </c>
      <c r="N27" s="447"/>
      <c r="O27" s="447"/>
      <c r="P27" s="448"/>
    </row>
    <row r="28" spans="1:16" ht="12" customHeight="1">
      <c r="A28" s="445"/>
      <c r="B28" s="431"/>
      <c r="C28" s="437" t="str">
        <f>IF(A27&gt;0,(VLOOKUP($A27,Inscription!$A$12:$G$211,7,FALSE))," ")</f>
        <v> </v>
      </c>
      <c r="D28" s="438"/>
      <c r="E28" s="438"/>
      <c r="F28" s="438"/>
      <c r="G28" s="438"/>
      <c r="H28" s="438"/>
      <c r="I28" s="438"/>
      <c r="J28" s="438"/>
      <c r="K28" s="438"/>
      <c r="L28" s="439"/>
      <c r="M28" s="449"/>
      <c r="N28" s="450"/>
      <c r="O28" s="450"/>
      <c r="P28" s="451"/>
    </row>
    <row r="29" spans="1:16" ht="12" customHeight="1">
      <c r="A29" s="444">
        <f>'rapport jury'!$A77</f>
        <v>0</v>
      </c>
      <c r="B29" s="430" t="str">
        <f>IF(A29&gt;0,CONCATENATE((VLOOKUP($A29,Inscription!$A$12:$G$211,3,FALSE)),"   ",(VLOOKUP($A29,Inscription!$A$12:$G$211,4,FALSE)))," ")</f>
        <v> </v>
      </c>
      <c r="C29" s="432" t="str">
        <f>IF(A29&gt;0,(VLOOKUP($A29,Inscription!$A$12:$G$211,5,FALSE))," ")</f>
        <v> </v>
      </c>
      <c r="D29" s="433"/>
      <c r="E29" s="433"/>
      <c r="F29" s="433"/>
      <c r="G29" s="433"/>
      <c r="H29" s="433"/>
      <c r="I29" s="433"/>
      <c r="J29" s="433"/>
      <c r="K29" s="433"/>
      <c r="L29" s="434"/>
      <c r="M29" s="446">
        <f>'rapport jury'!$H77</f>
        <v>0</v>
      </c>
      <c r="N29" s="447"/>
      <c r="O29" s="447"/>
      <c r="P29" s="448"/>
    </row>
    <row r="30" spans="1:16" ht="12" customHeight="1">
      <c r="A30" s="445"/>
      <c r="B30" s="431"/>
      <c r="C30" s="437" t="str">
        <f>IF(A29&gt;0,(VLOOKUP($A29,Inscription!$A$12:$G$211,7,FALSE))," ")</f>
        <v> </v>
      </c>
      <c r="D30" s="438"/>
      <c r="E30" s="438"/>
      <c r="F30" s="438"/>
      <c r="G30" s="438"/>
      <c r="H30" s="438"/>
      <c r="I30" s="438"/>
      <c r="J30" s="438"/>
      <c r="K30" s="438"/>
      <c r="L30" s="439"/>
      <c r="M30" s="449"/>
      <c r="N30" s="450"/>
      <c r="O30" s="450"/>
      <c r="P30" s="451"/>
    </row>
    <row r="31" spans="1:16" ht="12" customHeight="1">
      <c r="A31" s="444">
        <f>'rapport jury'!$A79</f>
        <v>0</v>
      </c>
      <c r="B31" s="430" t="str">
        <f>IF(A31&gt;0,CONCATENATE((VLOOKUP($A31,Inscription!$A$12:$G$211,3,FALSE)),"   ",(VLOOKUP($A31,Inscription!$A$12:$G$211,4,FALSE)))," ")</f>
        <v> </v>
      </c>
      <c r="C31" s="432" t="str">
        <f>IF(A31&gt;0,(VLOOKUP($A31,Inscription!$A$12:$G$211,5,FALSE))," ")</f>
        <v> </v>
      </c>
      <c r="D31" s="433"/>
      <c r="E31" s="433"/>
      <c r="F31" s="433"/>
      <c r="G31" s="433"/>
      <c r="H31" s="433"/>
      <c r="I31" s="433"/>
      <c r="J31" s="433"/>
      <c r="K31" s="433"/>
      <c r="L31" s="434"/>
      <c r="M31" s="446">
        <f>'rapport jury'!$H79</f>
        <v>0</v>
      </c>
      <c r="N31" s="447"/>
      <c r="O31" s="447"/>
      <c r="P31" s="448"/>
    </row>
    <row r="32" spans="1:16" ht="12" customHeight="1">
      <c r="A32" s="445"/>
      <c r="B32" s="431"/>
      <c r="C32" s="437" t="str">
        <f>IF(A31&gt;0,(VLOOKUP($A31,Inscription!$A$12:$G$211,7,FALSE))," ")</f>
        <v> </v>
      </c>
      <c r="D32" s="438"/>
      <c r="E32" s="438"/>
      <c r="F32" s="438"/>
      <c r="G32" s="438"/>
      <c r="H32" s="438"/>
      <c r="I32" s="438"/>
      <c r="J32" s="438"/>
      <c r="K32" s="438"/>
      <c r="L32" s="439"/>
      <c r="M32" s="449"/>
      <c r="N32" s="450"/>
      <c r="O32" s="450"/>
      <c r="P32" s="451"/>
    </row>
    <row r="33" spans="1:16" ht="12" customHeight="1">
      <c r="A33" s="444">
        <f>'rapport jury'!$A81</f>
        <v>0</v>
      </c>
      <c r="B33" s="430" t="str">
        <f>IF(A33&gt;0,CONCATENATE((VLOOKUP($A33,Inscription!$A$12:$G$211,3,FALSE)),"   ",(VLOOKUP($A33,Inscription!$A$12:$G$211,4,FALSE)))," ")</f>
        <v> </v>
      </c>
      <c r="C33" s="432" t="str">
        <f>IF(A33&gt;0,(VLOOKUP($A33,Inscription!$A$12:$G$211,5,FALSE))," ")</f>
        <v> </v>
      </c>
      <c r="D33" s="433"/>
      <c r="E33" s="433"/>
      <c r="F33" s="433"/>
      <c r="G33" s="433"/>
      <c r="H33" s="433"/>
      <c r="I33" s="433"/>
      <c r="J33" s="433"/>
      <c r="K33" s="433"/>
      <c r="L33" s="434"/>
      <c r="M33" s="446">
        <f>'rapport jury'!$H81</f>
        <v>0</v>
      </c>
      <c r="N33" s="447"/>
      <c r="O33" s="447"/>
      <c r="P33" s="448"/>
    </row>
    <row r="34" spans="1:16" ht="12" customHeight="1">
      <c r="A34" s="445"/>
      <c r="B34" s="431"/>
      <c r="C34" s="437" t="str">
        <f>IF(A33&gt;0,(VLOOKUP($A33,Inscription!$A$12:$G$211,7,FALSE))," ")</f>
        <v> </v>
      </c>
      <c r="D34" s="438"/>
      <c r="E34" s="438"/>
      <c r="F34" s="438"/>
      <c r="G34" s="438"/>
      <c r="H34" s="438"/>
      <c r="I34" s="438"/>
      <c r="J34" s="438"/>
      <c r="K34" s="438"/>
      <c r="L34" s="439"/>
      <c r="M34" s="449"/>
      <c r="N34" s="450"/>
      <c r="O34" s="450"/>
      <c r="P34" s="451"/>
    </row>
    <row r="35" spans="1:16" ht="12" customHeight="1">
      <c r="A35" s="444">
        <f>'rapport jury'!$A83</f>
        <v>0</v>
      </c>
      <c r="B35" s="430" t="str">
        <f>IF(A35&gt;0,CONCATENATE((VLOOKUP($A35,Inscription!$A$12:$G$211,3,FALSE)),"   ",(VLOOKUP($A35,Inscription!$A$12:$G$211,4,FALSE)))," ")</f>
        <v> </v>
      </c>
      <c r="C35" s="432" t="str">
        <f>IF(A35&gt;0,(VLOOKUP($A35,Inscription!$A$12:$G$211,5,FALSE))," ")</f>
        <v> </v>
      </c>
      <c r="D35" s="433"/>
      <c r="E35" s="433"/>
      <c r="F35" s="433"/>
      <c r="G35" s="433"/>
      <c r="H35" s="433"/>
      <c r="I35" s="433"/>
      <c r="J35" s="433"/>
      <c r="K35" s="433"/>
      <c r="L35" s="434"/>
      <c r="M35" s="446">
        <f>'rapport jury'!$H83</f>
        <v>0</v>
      </c>
      <c r="N35" s="447"/>
      <c r="O35" s="447"/>
      <c r="P35" s="448"/>
    </row>
    <row r="36" spans="1:16" ht="12" customHeight="1">
      <c r="A36" s="445"/>
      <c r="B36" s="431"/>
      <c r="C36" s="437" t="str">
        <f>IF(A35&gt;0,(VLOOKUP($A35,Inscription!$A$12:$G$211,7,FALSE))," ")</f>
        <v> </v>
      </c>
      <c r="D36" s="438"/>
      <c r="E36" s="438"/>
      <c r="F36" s="438"/>
      <c r="G36" s="438"/>
      <c r="H36" s="438"/>
      <c r="I36" s="438"/>
      <c r="J36" s="438"/>
      <c r="K36" s="438"/>
      <c r="L36" s="439"/>
      <c r="M36" s="449"/>
      <c r="N36" s="450"/>
      <c r="O36" s="450"/>
      <c r="P36" s="451"/>
    </row>
    <row r="37" spans="1:16" ht="12" customHeight="1">
      <c r="A37" s="192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4"/>
      <c r="N37" s="194"/>
      <c r="O37" s="194"/>
      <c r="P37" s="194"/>
    </row>
    <row r="38" spans="1:14" ht="12.75">
      <c r="A38" s="458" t="s">
        <v>118</v>
      </c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</row>
    <row r="39" spans="1:14" ht="12.75">
      <c r="A39" s="458"/>
      <c r="B39" s="458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</row>
    <row r="40" spans="1:16" ht="20.25" customHeight="1">
      <c r="A40" s="195" t="s">
        <v>119</v>
      </c>
      <c r="B40" s="196"/>
      <c r="C40" s="197" t="s">
        <v>120</v>
      </c>
      <c r="D40" s="452"/>
      <c r="E40" s="453"/>
      <c r="F40" s="453"/>
      <c r="G40" s="453"/>
      <c r="H40" s="453"/>
      <c r="I40" s="453"/>
      <c r="J40" s="453"/>
      <c r="K40" s="453"/>
      <c r="L40" s="453"/>
      <c r="M40" s="197"/>
      <c r="N40" s="197"/>
      <c r="O40" s="454" t="s">
        <v>121</v>
      </c>
      <c r="P40" s="455"/>
    </row>
    <row r="41" spans="1:16" ht="12.75">
      <c r="A41" s="198" t="s">
        <v>122</v>
      </c>
      <c r="B41" s="199"/>
      <c r="C41" s="198" t="s">
        <v>123</v>
      </c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8" t="s">
        <v>124</v>
      </c>
      <c r="O41" s="456" t="s">
        <v>125</v>
      </c>
      <c r="P41" s="457"/>
    </row>
    <row r="42" spans="1:16" ht="12.75">
      <c r="A42" s="197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456"/>
      <c r="P42" s="457"/>
    </row>
    <row r="43" spans="15:16" ht="12.75">
      <c r="O43" s="456"/>
      <c r="P43" s="457"/>
    </row>
    <row r="44" spans="15:16" ht="12.75">
      <c r="O44" s="456"/>
      <c r="P44" s="457"/>
    </row>
  </sheetData>
  <sheetProtection/>
  <mergeCells count="103">
    <mergeCell ref="D40:L40"/>
    <mergeCell ref="O40:P40"/>
    <mergeCell ref="O41:P44"/>
    <mergeCell ref="A35:A36"/>
    <mergeCell ref="B35:B36"/>
    <mergeCell ref="C35:L35"/>
    <mergeCell ref="M35:P36"/>
    <mergeCell ref="C36:L36"/>
    <mergeCell ref="A38:N39"/>
    <mergeCell ref="A31:A32"/>
    <mergeCell ref="B31:B32"/>
    <mergeCell ref="C31:L31"/>
    <mergeCell ref="M31:P32"/>
    <mergeCell ref="C32:L32"/>
    <mergeCell ref="A33:A34"/>
    <mergeCell ref="B33:B34"/>
    <mergeCell ref="C33:L33"/>
    <mergeCell ref="M33:P34"/>
    <mergeCell ref="C34:L34"/>
    <mergeCell ref="A27:A28"/>
    <mergeCell ref="B27:B28"/>
    <mergeCell ref="C27:L27"/>
    <mergeCell ref="M27:P28"/>
    <mergeCell ref="C28:L28"/>
    <mergeCell ref="A29:A30"/>
    <mergeCell ref="B29:B30"/>
    <mergeCell ref="C29:L29"/>
    <mergeCell ref="M29:P30"/>
    <mergeCell ref="C30:L30"/>
    <mergeCell ref="A23:A24"/>
    <mergeCell ref="B23:B24"/>
    <mergeCell ref="C23:L23"/>
    <mergeCell ref="M23:P24"/>
    <mergeCell ref="C24:L24"/>
    <mergeCell ref="A25:A26"/>
    <mergeCell ref="B25:B26"/>
    <mergeCell ref="C25:L25"/>
    <mergeCell ref="M25:P26"/>
    <mergeCell ref="C26:L26"/>
    <mergeCell ref="A19:A20"/>
    <mergeCell ref="B19:B20"/>
    <mergeCell ref="C19:L19"/>
    <mergeCell ref="M19:P20"/>
    <mergeCell ref="C20:L20"/>
    <mergeCell ref="A21:A22"/>
    <mergeCell ref="B21:B22"/>
    <mergeCell ref="C21:L21"/>
    <mergeCell ref="M21:P22"/>
    <mergeCell ref="C22:L22"/>
    <mergeCell ref="O14:O15"/>
    <mergeCell ref="P14:P15"/>
    <mergeCell ref="C15:L15"/>
    <mergeCell ref="A16:K16"/>
    <mergeCell ref="M16:P16"/>
    <mergeCell ref="A17:A18"/>
    <mergeCell ref="B17:B18"/>
    <mergeCell ref="C17:L17"/>
    <mergeCell ref="M17:P18"/>
    <mergeCell ref="C18:L18"/>
    <mergeCell ref="C13:L13"/>
    <mergeCell ref="A14:A15"/>
    <mergeCell ref="B14:B15"/>
    <mergeCell ref="C14:L14"/>
    <mergeCell ref="M14:M15"/>
    <mergeCell ref="N14:N15"/>
    <mergeCell ref="O10:O11"/>
    <mergeCell ref="P10:P11"/>
    <mergeCell ref="C11:L11"/>
    <mergeCell ref="A12:A13"/>
    <mergeCell ref="B12:B13"/>
    <mergeCell ref="C12:L12"/>
    <mergeCell ref="M12:M13"/>
    <mergeCell ref="N12:N13"/>
    <mergeCell ref="O12:O13"/>
    <mergeCell ref="P12:P13"/>
    <mergeCell ref="C9:L9"/>
    <mergeCell ref="A10:A11"/>
    <mergeCell ref="B10:B11"/>
    <mergeCell ref="C10:L10"/>
    <mergeCell ref="M10:M11"/>
    <mergeCell ref="N10:N11"/>
    <mergeCell ref="O6:O7"/>
    <mergeCell ref="P6:P7"/>
    <mergeCell ref="C7:L7"/>
    <mergeCell ref="A8:A9"/>
    <mergeCell ref="B8:B9"/>
    <mergeCell ref="C8:L8"/>
    <mergeCell ref="M8:M9"/>
    <mergeCell ref="N8:N9"/>
    <mergeCell ref="O8:O9"/>
    <mergeCell ref="P8:P9"/>
    <mergeCell ref="C5:L5"/>
    <mergeCell ref="A6:A7"/>
    <mergeCell ref="B6:B7"/>
    <mergeCell ref="C6:L6"/>
    <mergeCell ref="M6:M7"/>
    <mergeCell ref="N6:N7"/>
    <mergeCell ref="E1:J1"/>
    <mergeCell ref="M1:N1"/>
    <mergeCell ref="O1:P2"/>
    <mergeCell ref="A2:N2"/>
    <mergeCell ref="C3:L3"/>
    <mergeCell ref="C4:L4"/>
  </mergeCells>
  <printOptions horizontalCentered="1"/>
  <pageMargins left="0.07874015748031496" right="0.11811023622047245" top="0.2755905511811024" bottom="0.26" header="0.1968503937007874" footer="0.1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CLASSEMENT CYCLO CROSS</dc:title>
  <dc:subject>Programme de classement</dc:subject>
  <dc:creator>Christian DAGUE</dc:creator>
  <cp:keywords/>
  <dc:description/>
  <cp:lastModifiedBy>Alain</cp:lastModifiedBy>
  <cp:lastPrinted>2019-10-25T09:06:45Z</cp:lastPrinted>
  <dcterms:created xsi:type="dcterms:W3CDTF">1999-06-26T08:09:43Z</dcterms:created>
  <dcterms:modified xsi:type="dcterms:W3CDTF">2019-11-11T15:52:45Z</dcterms:modified>
  <cp:category/>
  <cp:version/>
  <cp:contentType/>
  <cp:contentStatus/>
</cp:coreProperties>
</file>